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526"/>
  <workbookPr filterPrivacy="1" defaultThemeVersion="124226"/>
  <xr:revisionPtr revIDLastSave="0" documentId="8_{ED72548F-B097-4CB1-B4E5-895C7B44707F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COTIZACION" sheetId="22" r:id="rId1"/>
    <sheet name="PRESP. INT." sheetId="20" r:id="rId2"/>
    <sheet name="ANALISIS PRECIOS" sheetId="21" r:id="rId3"/>
  </sheets>
  <definedNames>
    <definedName name="_xlnm.Print_Area" localSheetId="2">'ANALISIS PRECIOS'!$A1:$R152</definedName>
    <definedName name="_xlnm.Print_Area" localSheetId="0">COTIZACION!$A1:$F212</definedName>
    <definedName name="_xlnm.Print_Area" localSheetId="1">'PRESP. INT.'!$A1:$P40</definedName>
    <definedName name="_xlnm.Print_Titles" localSheetId="2">'ANALISIS PRECIOS'!$1:$14</definedName>
    <definedName name="_xlnm.Print_Titles" localSheetId="0">COTIZACION!$1:$15</definedName>
    <definedName name="_xlnm.Print_Titles" localSheetId="1">'PRESP. INT.'!$1:$14</definedName>
  </definedName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51" i="21" l="1"/>
  <c r="F150" i="21"/>
  <c r="F149" i="21"/>
  <c r="R148" i="21"/>
  <c r="K148" i="21"/>
  <c r="L148" i="21" s="1"/>
  <c r="J148" i="21"/>
  <c r="F148" i="21"/>
  <c r="R147" i="21"/>
  <c r="L147" i="21"/>
  <c r="K147" i="21"/>
  <c r="F147" i="21"/>
  <c r="R146" i="21"/>
  <c r="K146" i="21"/>
  <c r="L146" i="21" s="1"/>
  <c r="F146" i="21"/>
  <c r="R145" i="21"/>
  <c r="L145" i="21"/>
  <c r="K145" i="21"/>
  <c r="F145" i="21"/>
  <c r="R144" i="21"/>
  <c r="K144" i="21"/>
  <c r="L144" i="21" s="1"/>
  <c r="E144" i="21"/>
  <c r="F144" i="21" s="1"/>
  <c r="R143" i="21"/>
  <c r="L143" i="21"/>
  <c r="K143" i="21"/>
  <c r="F143" i="21"/>
  <c r="K142" i="21"/>
  <c r="L142" i="21" s="1"/>
  <c r="F142" i="21"/>
  <c r="F138" i="21"/>
  <c r="F137" i="21"/>
  <c r="F136" i="21"/>
  <c r="R135" i="21"/>
  <c r="K135" i="21"/>
  <c r="J135" i="21"/>
  <c r="L135" i="21" s="1"/>
  <c r="F135" i="21"/>
  <c r="R134" i="21"/>
  <c r="L134" i="21"/>
  <c r="K134" i="21"/>
  <c r="F134" i="21"/>
  <c r="R133" i="21"/>
  <c r="K133" i="21"/>
  <c r="L133" i="21" s="1"/>
  <c r="F133" i="21"/>
  <c r="R132" i="21"/>
  <c r="L132" i="21"/>
  <c r="K132" i="21"/>
  <c r="F132" i="21"/>
  <c r="R131" i="21"/>
  <c r="K131" i="21"/>
  <c r="L131" i="21" s="1"/>
  <c r="E131" i="21"/>
  <c r="F131" i="21" s="1"/>
  <c r="R130" i="21"/>
  <c r="K130" i="21"/>
  <c r="L130" i="21" s="1"/>
  <c r="F130" i="21"/>
  <c r="K129" i="21"/>
  <c r="L129" i="21" s="1"/>
  <c r="F129" i="21"/>
  <c r="F125" i="21"/>
  <c r="F124" i="21"/>
  <c r="F123" i="21"/>
  <c r="R122" i="21"/>
  <c r="K122" i="21"/>
  <c r="J122" i="21"/>
  <c r="L122" i="21" s="1"/>
  <c r="F122" i="21"/>
  <c r="R121" i="21"/>
  <c r="L121" i="21"/>
  <c r="K121" i="21"/>
  <c r="F121" i="21"/>
  <c r="R120" i="21"/>
  <c r="K120" i="21"/>
  <c r="L120" i="21" s="1"/>
  <c r="F120" i="21"/>
  <c r="R119" i="21"/>
  <c r="L119" i="21"/>
  <c r="K119" i="21"/>
  <c r="F119" i="21"/>
  <c r="R118" i="21"/>
  <c r="K118" i="21"/>
  <c r="L118" i="21" s="1"/>
  <c r="F118" i="21"/>
  <c r="E118" i="21"/>
  <c r="R117" i="21"/>
  <c r="K117" i="21"/>
  <c r="L117" i="21" s="1"/>
  <c r="L123" i="21" s="1"/>
  <c r="Q116" i="21" s="1"/>
  <c r="R116" i="21" s="1"/>
  <c r="R123" i="21" s="1"/>
  <c r="F117" i="21"/>
  <c r="L116" i="21"/>
  <c r="K116" i="21"/>
  <c r="F116" i="21"/>
  <c r="F126" i="21" s="1"/>
  <c r="F112" i="21"/>
  <c r="F111" i="21"/>
  <c r="F110" i="21"/>
  <c r="R109" i="21"/>
  <c r="L109" i="21"/>
  <c r="K109" i="21"/>
  <c r="J109" i="21"/>
  <c r="F109" i="21"/>
  <c r="R108" i="21"/>
  <c r="L108" i="21"/>
  <c r="K108" i="21"/>
  <c r="F108" i="21"/>
  <c r="R107" i="21"/>
  <c r="K107" i="21"/>
  <c r="L107" i="21" s="1"/>
  <c r="F107" i="21"/>
  <c r="R106" i="21"/>
  <c r="L106" i="21"/>
  <c r="K106" i="21"/>
  <c r="F106" i="21"/>
  <c r="R105" i="21"/>
  <c r="K105" i="21"/>
  <c r="L105" i="21" s="1"/>
  <c r="F105" i="21"/>
  <c r="E105" i="21"/>
  <c r="R104" i="21"/>
  <c r="L104" i="21"/>
  <c r="K104" i="21"/>
  <c r="F104" i="21"/>
  <c r="L103" i="21"/>
  <c r="K103" i="21"/>
  <c r="F103" i="21"/>
  <c r="F113" i="21" s="1"/>
  <c r="F99" i="21"/>
  <c r="F98" i="21"/>
  <c r="F97" i="21"/>
  <c r="R96" i="21"/>
  <c r="L96" i="21"/>
  <c r="K96" i="21"/>
  <c r="J96" i="21"/>
  <c r="F96" i="21"/>
  <c r="R95" i="21"/>
  <c r="K95" i="21"/>
  <c r="L95" i="21" s="1"/>
  <c r="F95" i="21"/>
  <c r="R94" i="21"/>
  <c r="K94" i="21"/>
  <c r="L94" i="21" s="1"/>
  <c r="F94" i="21"/>
  <c r="R93" i="21"/>
  <c r="K93" i="21"/>
  <c r="L93" i="21" s="1"/>
  <c r="F93" i="21"/>
  <c r="R92" i="21"/>
  <c r="K92" i="21"/>
  <c r="L92" i="21" s="1"/>
  <c r="F92" i="21"/>
  <c r="E92" i="21"/>
  <c r="R91" i="21"/>
  <c r="L91" i="21"/>
  <c r="K91" i="21"/>
  <c r="F91" i="21"/>
  <c r="L90" i="21"/>
  <c r="K90" i="21"/>
  <c r="F90" i="21"/>
  <c r="F100" i="21" s="1"/>
  <c r="F86" i="21"/>
  <c r="F85" i="21"/>
  <c r="F84" i="21"/>
  <c r="R83" i="21"/>
  <c r="K83" i="21"/>
  <c r="L83" i="21" s="1"/>
  <c r="J83" i="21"/>
  <c r="F83" i="21"/>
  <c r="R82" i="21"/>
  <c r="K82" i="21"/>
  <c r="L82" i="21" s="1"/>
  <c r="F82" i="21"/>
  <c r="R81" i="21"/>
  <c r="L81" i="21"/>
  <c r="K81" i="21"/>
  <c r="F81" i="21"/>
  <c r="R80" i="21"/>
  <c r="K80" i="21"/>
  <c r="L80" i="21" s="1"/>
  <c r="F80" i="21"/>
  <c r="R79" i="21"/>
  <c r="L79" i="21"/>
  <c r="K79" i="21"/>
  <c r="F79" i="21"/>
  <c r="F87" i="21" s="1"/>
  <c r="E79" i="21"/>
  <c r="R78" i="21"/>
  <c r="L78" i="21"/>
  <c r="K78" i="21"/>
  <c r="F78" i="21"/>
  <c r="L77" i="21"/>
  <c r="K77" i="21"/>
  <c r="F77" i="21"/>
  <c r="F73" i="21"/>
  <c r="F72" i="21"/>
  <c r="F71" i="21"/>
  <c r="R70" i="21"/>
  <c r="K70" i="21"/>
  <c r="L70" i="21" s="1"/>
  <c r="J70" i="21"/>
  <c r="F70" i="21"/>
  <c r="R69" i="21"/>
  <c r="K69" i="21"/>
  <c r="L69" i="21" s="1"/>
  <c r="F69" i="21"/>
  <c r="R68" i="21"/>
  <c r="L68" i="21"/>
  <c r="K68" i="21"/>
  <c r="F68" i="21"/>
  <c r="R67" i="21"/>
  <c r="K67" i="21"/>
  <c r="L67" i="21" s="1"/>
  <c r="F67" i="21"/>
  <c r="R66" i="21"/>
  <c r="L66" i="21"/>
  <c r="K66" i="21"/>
  <c r="E66" i="21"/>
  <c r="F66" i="21" s="1"/>
  <c r="F74" i="21" s="1"/>
  <c r="R65" i="21"/>
  <c r="L65" i="21"/>
  <c r="K65" i="21"/>
  <c r="F65" i="21"/>
  <c r="K64" i="21"/>
  <c r="L64" i="21" s="1"/>
  <c r="F64" i="21"/>
  <c r="R57" i="21"/>
  <c r="K57" i="21"/>
  <c r="L57" i="21" s="1"/>
  <c r="J57" i="21"/>
  <c r="R56" i="21"/>
  <c r="L56" i="21"/>
  <c r="K56" i="21"/>
  <c r="R55" i="21"/>
  <c r="L55" i="21"/>
  <c r="K55" i="21"/>
  <c r="R54" i="21"/>
  <c r="L54" i="21"/>
  <c r="K54" i="21"/>
  <c r="F54" i="21"/>
  <c r="R53" i="21"/>
  <c r="K53" i="21"/>
  <c r="L53" i="21" s="1"/>
  <c r="F53" i="21"/>
  <c r="R52" i="21"/>
  <c r="L52" i="21"/>
  <c r="K52" i="21"/>
  <c r="F52" i="21"/>
  <c r="F61" i="21" s="1"/>
  <c r="L51" i="21"/>
  <c r="L58" i="21" s="1"/>
  <c r="Q51" i="21" s="1"/>
  <c r="R51" i="21" s="1"/>
  <c r="R58" i="21" s="1"/>
  <c r="K51" i="21"/>
  <c r="F51" i="21"/>
  <c r="F47" i="21"/>
  <c r="F46" i="21"/>
  <c r="F45" i="21"/>
  <c r="R44" i="21"/>
  <c r="K44" i="21"/>
  <c r="L44" i="21" s="1"/>
  <c r="F44" i="21"/>
  <c r="R43" i="21"/>
  <c r="K43" i="21"/>
  <c r="L43" i="21" s="1"/>
  <c r="F43" i="21"/>
  <c r="R42" i="21"/>
  <c r="K42" i="21"/>
  <c r="L42" i="21" s="1"/>
  <c r="F42" i="21"/>
  <c r="R41" i="21"/>
  <c r="K41" i="21"/>
  <c r="L41" i="21" s="1"/>
  <c r="F41" i="21"/>
  <c r="R40" i="21"/>
  <c r="K40" i="21"/>
  <c r="L40" i="21" s="1"/>
  <c r="F40" i="21"/>
  <c r="R39" i="21"/>
  <c r="K39" i="21"/>
  <c r="L39" i="21" s="1"/>
  <c r="F39" i="21"/>
  <c r="L38" i="21"/>
  <c r="L45" i="21" s="1"/>
  <c r="Q38" i="21" s="1"/>
  <c r="R38" i="21" s="1"/>
  <c r="R45" i="21" s="1"/>
  <c r="K38" i="21"/>
  <c r="F38" i="21"/>
  <c r="F48" i="21" s="1"/>
  <c r="E17" i="20" s="1"/>
  <c r="F30" i="21"/>
  <c r="F29" i="21"/>
  <c r="F28" i="21"/>
  <c r="F27" i="21"/>
  <c r="F26" i="21"/>
  <c r="F25" i="21"/>
  <c r="F24" i="21"/>
  <c r="F23" i="21"/>
  <c r="R22" i="21"/>
  <c r="K22" i="21"/>
  <c r="L22" i="21" s="1"/>
  <c r="F22" i="21"/>
  <c r="R21" i="21"/>
  <c r="K21" i="21"/>
  <c r="L21" i="21" s="1"/>
  <c r="F21" i="21"/>
  <c r="E21" i="21"/>
  <c r="R20" i="21"/>
  <c r="L20" i="21"/>
  <c r="K20" i="21"/>
  <c r="F20" i="21"/>
  <c r="R19" i="21"/>
  <c r="K19" i="21"/>
  <c r="L19" i="21" s="1"/>
  <c r="F19" i="21"/>
  <c r="R18" i="21"/>
  <c r="L18" i="21"/>
  <c r="K18" i="21"/>
  <c r="F18" i="21"/>
  <c r="R17" i="21"/>
  <c r="K17" i="21"/>
  <c r="L17" i="21" s="1"/>
  <c r="F17" i="21"/>
  <c r="K16" i="21"/>
  <c r="L16" i="21" s="1"/>
  <c r="L23" i="21" s="1"/>
  <c r="F16" i="21"/>
  <c r="F35" i="21" s="1"/>
  <c r="E16" i="20" s="1"/>
  <c r="B10" i="21"/>
  <c r="B9" i="21"/>
  <c r="B8" i="21"/>
  <c r="B6" i="21"/>
  <c r="G36" i="20"/>
  <c r="G37" i="20" s="1"/>
  <c r="P25" i="20"/>
  <c r="I25" i="20"/>
  <c r="D25" i="20"/>
  <c r="O25" i="20" s="1"/>
  <c r="C25" i="20"/>
  <c r="B25" i="20"/>
  <c r="A25" i="20"/>
  <c r="O24" i="20"/>
  <c r="N24" i="20"/>
  <c r="M24" i="20"/>
  <c r="I24" i="20"/>
  <c r="D24" i="20"/>
  <c r="P24" i="20" s="1"/>
  <c r="C24" i="20"/>
  <c r="B24" i="20"/>
  <c r="A24" i="20"/>
  <c r="I23" i="20"/>
  <c r="D23" i="20"/>
  <c r="O23" i="20" s="1"/>
  <c r="C23" i="20"/>
  <c r="B23" i="20"/>
  <c r="A23" i="20"/>
  <c r="O22" i="20"/>
  <c r="N22" i="20"/>
  <c r="M22" i="20"/>
  <c r="I22" i="20"/>
  <c r="D22" i="20"/>
  <c r="P22" i="20" s="1"/>
  <c r="C22" i="20"/>
  <c r="B22" i="20"/>
  <c r="A22" i="20"/>
  <c r="I21" i="20"/>
  <c r="D21" i="20"/>
  <c r="O21" i="20" s="1"/>
  <c r="C21" i="20"/>
  <c r="B21" i="20"/>
  <c r="A21" i="20"/>
  <c r="O20" i="20"/>
  <c r="N20" i="20"/>
  <c r="M20" i="20"/>
  <c r="I20" i="20"/>
  <c r="D20" i="20"/>
  <c r="P20" i="20" s="1"/>
  <c r="C20" i="20"/>
  <c r="B20" i="20"/>
  <c r="A20" i="20"/>
  <c r="I19" i="20"/>
  <c r="D19" i="20"/>
  <c r="O19" i="20" s="1"/>
  <c r="C19" i="20"/>
  <c r="B19" i="20"/>
  <c r="A19" i="20"/>
  <c r="N18" i="20"/>
  <c r="M18" i="20"/>
  <c r="I18" i="20"/>
  <c r="D18" i="20"/>
  <c r="O18" i="20" s="1"/>
  <c r="C18" i="20"/>
  <c r="N17" i="20"/>
  <c r="H17" i="20"/>
  <c r="P17" i="20" s="1"/>
  <c r="G17" i="20"/>
  <c r="O17" i="20" s="1"/>
  <c r="C17" i="20"/>
  <c r="B17" i="20"/>
  <c r="A17" i="20"/>
  <c r="D16" i="20"/>
  <c r="C16" i="20"/>
  <c r="B16" i="20"/>
  <c r="A16" i="20"/>
  <c r="B10" i="20"/>
  <c r="B9" i="20"/>
  <c r="B8" i="20"/>
  <c r="B6" i="20"/>
  <c r="F44" i="22"/>
  <c r="F43" i="22"/>
  <c r="E25" i="22"/>
  <c r="F25" i="22" s="1"/>
  <c r="F21" i="22"/>
  <c r="F20" i="22"/>
  <c r="F19" i="22"/>
  <c r="F18" i="22"/>
  <c r="F17" i="22"/>
  <c r="F16" i="22"/>
  <c r="F26" i="22" s="1"/>
  <c r="E16" i="22"/>
  <c r="G16" i="20" l="1"/>
  <c r="Q16" i="21"/>
  <c r="R16" i="21" s="1"/>
  <c r="R23" i="21" s="1"/>
  <c r="H16" i="20" s="1"/>
  <c r="P16" i="20" s="1"/>
  <c r="P27" i="20" s="1"/>
  <c r="D33" i="20" s="1"/>
  <c r="G38" i="20"/>
  <c r="G39" i="20" s="1"/>
  <c r="L84" i="21"/>
  <c r="Q77" i="21" s="1"/>
  <c r="R77" i="21" s="1"/>
  <c r="R84" i="21" s="1"/>
  <c r="L110" i="21"/>
  <c r="Q103" i="21" s="1"/>
  <c r="R103" i="21" s="1"/>
  <c r="R110" i="21" s="1"/>
  <c r="F139" i="21"/>
  <c r="O16" i="20"/>
  <c r="O27" i="20" s="1"/>
  <c r="D32" i="20" s="1"/>
  <c r="L136" i="21"/>
  <c r="Q129" i="21" s="1"/>
  <c r="R129" i="21" s="1"/>
  <c r="R136" i="21" s="1"/>
  <c r="F152" i="21"/>
  <c r="F27" i="22"/>
  <c r="F28" i="22" s="1"/>
  <c r="I17" i="20"/>
  <c r="M17" i="20"/>
  <c r="L71" i="21"/>
  <c r="Q64" i="21" s="1"/>
  <c r="R64" i="21" s="1"/>
  <c r="R71" i="21" s="1"/>
  <c r="L149" i="21"/>
  <c r="Q142" i="21" s="1"/>
  <c r="R142" i="21" s="1"/>
  <c r="R149" i="21" s="1"/>
  <c r="F16" i="20"/>
  <c r="I16" i="20"/>
  <c r="L97" i="21"/>
  <c r="Q90" i="21" s="1"/>
  <c r="R90" i="21" s="1"/>
  <c r="R97" i="21" s="1"/>
  <c r="P18" i="20"/>
  <c r="P19" i="20"/>
  <c r="P21" i="20"/>
  <c r="P23" i="20"/>
  <c r="M19" i="20"/>
  <c r="M21" i="20"/>
  <c r="M23" i="20"/>
  <c r="M25" i="20"/>
  <c r="N19" i="20"/>
  <c r="N21" i="20"/>
  <c r="N23" i="20"/>
  <c r="N25" i="20"/>
  <c r="M16" i="20"/>
  <c r="N16" i="20"/>
  <c r="J25" i="20" l="1"/>
  <c r="K25" i="20" s="1"/>
  <c r="L25" i="20" s="1"/>
  <c r="J24" i="20"/>
  <c r="K24" i="20" s="1"/>
  <c r="L24" i="20" s="1"/>
  <c r="J22" i="20"/>
  <c r="K22" i="20" s="1"/>
  <c r="L22" i="20" s="1"/>
  <c r="J20" i="20"/>
  <c r="K20" i="20" s="1"/>
  <c r="L20" i="20" s="1"/>
  <c r="J18" i="20"/>
  <c r="K18" i="20" s="1"/>
  <c r="L18" i="20" s="1"/>
  <c r="J16" i="20"/>
  <c r="K16" i="20" s="1"/>
  <c r="L16" i="20" s="1"/>
  <c r="J17" i="20"/>
  <c r="K17" i="20" s="1"/>
  <c r="L17" i="20" s="1"/>
  <c r="J23" i="20"/>
  <c r="K23" i="20" s="1"/>
  <c r="L23" i="20" s="1"/>
  <c r="J21" i="20"/>
  <c r="K21" i="20" s="1"/>
  <c r="L21" i="20" s="1"/>
  <c r="J19" i="20"/>
  <c r="K19" i="20" s="1"/>
  <c r="L19" i="20" s="1"/>
  <c r="N27" i="20"/>
  <c r="D31" i="20" s="1"/>
  <c r="M27" i="20"/>
  <c r="D30" i="20" s="1"/>
  <c r="D34" i="20" s="1"/>
  <c r="L27" i="20" l="1"/>
  <c r="D36" i="20"/>
  <c r="D37" i="20"/>
  <c r="D38" i="20" l="1"/>
  <c r="D39" i="20" s="1"/>
</calcChain>
</file>

<file path=xl/sharedStrings.xml><?xml version="1.0" encoding="utf-8"?>
<sst xmlns="http://schemas.openxmlformats.org/spreadsheetml/2006/main" count="652" uniqueCount="151">
  <si>
    <t>QUVANA Herramientas</t>
  </si>
  <si>
    <t>Calle Aldama 347, zona centro, Salamanca, Gto.</t>
  </si>
  <si>
    <t>TEL.:01(464)643 4055, 464 193-0127</t>
  </si>
  <si>
    <t>Atención:</t>
  </si>
  <si>
    <t>Daniel</t>
  </si>
  <si>
    <t>prueba@hotmail.com</t>
  </si>
  <si>
    <t>Prueba Inc</t>
  </si>
  <si>
    <t>Cot. No.:</t>
  </si>
  <si>
    <t>36793</t>
  </si>
  <si>
    <t>Fecha:</t>
  </si>
  <si>
    <t>14 de Marzo del 2025</t>
  </si>
  <si>
    <t>Descripcion:</t>
  </si>
  <si>
    <t>"Equipo de sand blast de 90L"</t>
  </si>
  <si>
    <t>formato rev 1 2024</t>
  </si>
  <si>
    <t>COTIZACION</t>
  </si>
  <si>
    <t>NUM</t>
  </si>
  <si>
    <t>DESCRIPCION</t>
  </si>
  <si>
    <t>Unidad</t>
  </si>
  <si>
    <t>Cantidad</t>
  </si>
  <si>
    <t>P. Unitario</t>
  </si>
  <si>
    <t>Importe</t>
  </si>
  <si>
    <t>1</t>
  </si>
  <si>
    <r>
      <rPr>
        <b/>
        <sz val="8"/>
        <color indexed="64"/>
        <rFont val="Arial"/>
        <family val="2"/>
      </rPr>
      <t>EQUIPO DE SAND BLAST DE 90L DE CAPACIDAD  MODELO QVN-ESB-01-90L</t>
    </r>
    <r>
      <rPr>
        <sz val="8"/>
        <color indexed="64"/>
        <rFont val="Arial"/>
        <family val="2"/>
      </rPr>
      <t>, PRESION MAX 100 PSI, 44 CM DE DIAM. 1.05 M DE ALTURA, INCLUYE FILTRO DE AIRE DE ENTRADA AL TANQUE, VALVULAS DE BLOQUEO, CONEXIONES, CONEXIONES PARA MANGUERA DE SAND BLAST DE 3/4" DIAM,  TAPON DE ENTRADA DE ABRASIVO, VENTANA DE INSPECCION, LLANTAS DE 7 PULG, FABRICADO EN ACERO AL CARBON, ACABADO ANTICORROSIVO DE ALTA RESISTENCIA, MANGUERA DE SAND BLAST 4 CAPAS DE 3/4" DIAM DE 15.24M Y BOQUILLA DE SAND BLAST SAS-4 CARBURO DE SILICIO DEL #4.</t>
    </r>
  </si>
  <si>
    <t>PZA</t>
  </si>
  <si>
    <t>DIMENSIONES:</t>
  </si>
  <si>
    <t>Ancho: 55cm</t>
  </si>
  <si>
    <t>Largo: 71cm</t>
  </si>
  <si>
    <t>Altura: 105cm</t>
  </si>
  <si>
    <t>peso equipo 72 kg</t>
  </si>
  <si>
    <t>Requerimientos del compresor: 81 cfm, a 100 psi, motor 18hp</t>
  </si>
  <si>
    <t>Nota;</t>
  </si>
  <si>
    <t>Se vende por separado Manguera de suministro de aire de 3/4" de 6m de long. Con conexiones garra</t>
  </si>
  <si>
    <t>2</t>
  </si>
  <si>
    <t xml:space="preserve">SERVICIO DE ENVIO POR PAQUETERIA TRES GUERRAS </t>
  </si>
  <si>
    <t>SERVICIO</t>
  </si>
  <si>
    <t>$1,136.15</t>
  </si>
  <si>
    <t>Subtotal</t>
  </si>
  <si>
    <t>IVA</t>
  </si>
  <si>
    <t>IMPORTE CON LETRA ("Cuarenta y cuatro mil doscientos setenta y dos pesos pesos 52/100 m.n")</t>
  </si>
  <si>
    <t xml:space="preserve">OBSERVACIONES:  </t>
  </si>
  <si>
    <t>1.-</t>
  </si>
  <si>
    <t>MONEDA: PESOS</t>
  </si>
  <si>
    <t>2.-</t>
  </si>
  <si>
    <t>VIGENCIA DE LA COTIZACION 20 DIAS</t>
  </si>
  <si>
    <t>3.-</t>
  </si>
  <si>
    <t>TIEMPO DE ENTREGA :  8-10 dias habiles</t>
  </si>
  <si>
    <t>4.-</t>
  </si>
  <si>
    <t>CONDICIONES DE PAGO: 100% al ordenar</t>
  </si>
  <si>
    <t>5.-</t>
  </si>
  <si>
    <t>ENVIO: PAQUETERIA TRES GUERRAS</t>
  </si>
  <si>
    <t>A T E N T A M E N T E</t>
  </si>
  <si>
    <t>Francisco Javier Hernandez</t>
  </si>
  <si>
    <t>Ventas</t>
  </si>
  <si>
    <t>QUVANA Ingenieria &amp; Construcción S.A. de C.V.</t>
  </si>
  <si>
    <t>TEL.:01(464)643 4055, 464 105 1021, 464 121 3549</t>
  </si>
  <si>
    <t>Cliente:</t>
  </si>
  <si>
    <t>Clave:</t>
  </si>
  <si>
    <t>formato rev 1-2018</t>
  </si>
  <si>
    <t>CALCULO DEL PRESUPUESTO INTERNO</t>
  </si>
  <si>
    <t>INSUMOS COSTO DIRECTO</t>
  </si>
  <si>
    <t>PRECIO DE MATERIAL</t>
  </si>
  <si>
    <t>CONSUMIBLES Y EQ. SEG.</t>
  </si>
  <si>
    <t>MANO DE OBRA</t>
  </si>
  <si>
    <t>EQUIPO / HERRAMIENTA</t>
  </si>
  <si>
    <t>COSTO DIRECTO</t>
  </si>
  <si>
    <t>FACTOR DE SOBRECOSTO</t>
  </si>
  <si>
    <t>P.U. IMPORTE</t>
  </si>
  <si>
    <t>IMPORTE</t>
  </si>
  <si>
    <t>MATERIALES</t>
  </si>
  <si>
    <t>CONSUMIBLES</t>
  </si>
  <si>
    <t>IMPORTE SIN IVA</t>
  </si>
  <si>
    <t>EQUIPO</t>
  </si>
  <si>
    <t>SUMA</t>
  </si>
  <si>
    <t>SOBRECOSTO</t>
  </si>
  <si>
    <t>INDIRECTOS</t>
  </si>
  <si>
    <t>Alejandro Nava Vazquez</t>
  </si>
  <si>
    <t>6.-</t>
  </si>
  <si>
    <t>FINACIAMIENTO</t>
  </si>
  <si>
    <t>Realizo</t>
  </si>
  <si>
    <t>7.-</t>
  </si>
  <si>
    <t>UTILIDAD E IMPUESTOS</t>
  </si>
  <si>
    <t>FACTOR IND.</t>
  </si>
  <si>
    <t>tel: (464) 105-1021, (464) 643-4055</t>
  </si>
  <si>
    <t>Aldama #347, Zona Centro, Salamanca, Gto.</t>
  </si>
  <si>
    <t>ANALISIS DE PRECIOS UNITARIOS</t>
  </si>
  <si>
    <t>No.</t>
  </si>
  <si>
    <t>UNIDAD</t>
  </si>
  <si>
    <t>CANTIDAD</t>
  </si>
  <si>
    <t>PRECIO U.</t>
  </si>
  <si>
    <t>PARTIDA 1</t>
  </si>
  <si>
    <t>ACC</t>
  </si>
  <si>
    <t>TAPON DE ENTRAD ARENA</t>
  </si>
  <si>
    <t>PAILERO/TUB</t>
  </si>
  <si>
    <t>JOR</t>
  </si>
  <si>
    <t>HERR. MENOR (%MO)</t>
  </si>
  <si>
    <t>%</t>
  </si>
  <si>
    <t>FILTRO DE AIRE DE 3" DIAM</t>
  </si>
  <si>
    <t>SOLDADOR</t>
  </si>
  <si>
    <t>ANDAMIOS ($120 X M X JOR)</t>
  </si>
  <si>
    <t>LLANTAS 8"</t>
  </si>
  <si>
    <t>PAILERO 1RA</t>
  </si>
  <si>
    <t>MAQUINA SOLDAR COMB.</t>
  </si>
  <si>
    <t>HR</t>
  </si>
  <si>
    <t>VALVULA MEZCLADORA DE 1-1/4"</t>
  </si>
  <si>
    <t>ELECTRICO</t>
  </si>
  <si>
    <t>MAQUINA SOLDAR ELEC.</t>
  </si>
  <si>
    <t>REGISTRO DE INSPECCION CON PUERTA</t>
  </si>
  <si>
    <t>ALBAÑIL</t>
  </si>
  <si>
    <t>CAMION  HIAB</t>
  </si>
  <si>
    <t>LAMINA CAL 12 DE 3' X 10'</t>
  </si>
  <si>
    <t>PINTOR</t>
  </si>
  <si>
    <t>CAMIONETA PICK UP</t>
  </si>
  <si>
    <t>MAN</t>
  </si>
  <si>
    <t>SERVICIO DE CORTE LASER EN PLACA DE 1/2" 400X350MM</t>
  </si>
  <si>
    <t>SERV</t>
  </si>
  <si>
    <t>AYTE ESP</t>
  </si>
  <si>
    <t>SERV ROLADO</t>
  </si>
  <si>
    <t>SERVICIO DE CORTE LASER EN PLACA DE 1/4" 500X500MM</t>
  </si>
  <si>
    <t>PINTURA</t>
  </si>
  <si>
    <t>LT</t>
  </si>
  <si>
    <t>ACCESORIOS DE TUBERIA ROSC 1" DIAM</t>
  </si>
  <si>
    <t>PER</t>
  </si>
  <si>
    <t>VALVULAS DE ESFERA</t>
  </si>
  <si>
    <t>TUBO DE 1" DIAM</t>
  </si>
  <si>
    <t>M</t>
  </si>
  <si>
    <t>EMBOLO EN ENTRA DE ARENA</t>
  </si>
  <si>
    <t>PINT</t>
  </si>
  <si>
    <t>TUB</t>
  </si>
  <si>
    <t>PARTIDA 2</t>
  </si>
  <si>
    <t>MANGUERA DE SAND BLAS DE 1-1/4" X 15.24M</t>
  </si>
  <si>
    <t>pza</t>
  </si>
  <si>
    <t>BOQUILLA DE SANDBLAST #6 3/8" Y NPT 1-1/2"</t>
  </si>
  <si>
    <t>MANGUERA DE AIRE DE 1-1/4" CON CONEXIONES RAPIDAS</t>
  </si>
  <si>
    <t>JGO</t>
  </si>
  <si>
    <t>MANGUERA DE SUMINISTRO DE AIRE DE 1" CON CONEXIONES RAPIDAS</t>
  </si>
  <si>
    <t>PORTA BOQUILLA CLEMCO</t>
  </si>
  <si>
    <t>SERV MAQUINADOS</t>
  </si>
  <si>
    <t>PARTIDA 3</t>
  </si>
  <si>
    <t>escafandra</t>
  </si>
  <si>
    <t>pechera y mangas</t>
  </si>
  <si>
    <t>manguera de aire</t>
  </si>
  <si>
    <t>filtro de aire de carbon</t>
  </si>
  <si>
    <t>PARTIDA 4</t>
  </si>
  <si>
    <t>BROCHAS</t>
  </si>
  <si>
    <t>BASES PARA RODILLOS</t>
  </si>
  <si>
    <t>PARTIDA 5</t>
  </si>
  <si>
    <t>PARTIDA 6</t>
  </si>
  <si>
    <t>PARTIDA 7</t>
  </si>
  <si>
    <t>PARTIDA 8</t>
  </si>
  <si>
    <t>PARTIDA 9</t>
  </si>
  <si>
    <t>PARTIDA 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</si>
</sst>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4" formatCode="_-&quot;$&quot;* #,##0.00_-;\-&quot;$&quot;* #,##0.00_-;_-&quot;$&quot;* &quot;-&quot;??_-;_-@_-"/>
    <numFmt numFmtId="164" formatCode="dd/mm/yyyy;@"/>
    <numFmt numFmtId="165" formatCode="&quot;$&quot;#,##0.00"/>
    <numFmt numFmtId="166" formatCode="#,##0.0000"/>
    <numFmt numFmtId="167" formatCode="&quot;$&quot;#,###.00"/>
  </numFmts>
  <fonts count="18" x14ac:knownFonts="1">
    <font>
      <sz val="11"/>
      <color theme="1"/>
      <name val="Calibri"/>
      <family val="2"/>
      <scheme val="minor"/>
    </font>
    <font>
      <sz val="10"/>
      <color indexed="64"/>
      <name val="Arial"/>
      <family val="2"/>
    </font>
    <font>
      <sz val="11"/>
      <color indexed="64"/>
      <name val="Arial"/>
      <family val="2"/>
    </font>
    <font>
      <b/>
      <i/>
      <sz val="16"/>
      <color theme="1" tint="0.14999847407452621"/>
      <name val="Arial"/>
      <family val="2"/>
    </font>
    <font>
      <b/>
      <i/>
      <sz val="16"/>
      <color theme="1" tint="0.34998626667073579"/>
      <name val="Cambria"/>
      <family val="1"/>
    </font>
    <font>
      <i/>
      <sz val="9"/>
      <color theme="1" tint="0.14999847407452621"/>
      <name val="Arial"/>
      <family val="2"/>
    </font>
    <font>
      <i/>
      <sz val="12"/>
      <color theme="1" tint="0.34998626667073579"/>
      <name val="Cordia New"/>
      <family val="2"/>
    </font>
    <font>
      <b/>
      <sz val="8"/>
      <color indexed="64"/>
      <name val="Arial"/>
      <family val="2"/>
    </font>
    <font>
      <sz val="8"/>
      <color indexed="64"/>
      <name val="Arial"/>
      <family val="2"/>
    </font>
    <font>
      <u/>
      <sz val="11"/>
      <color theme="10"/>
      <name val="Calibri"/>
      <family val="2"/>
      <scheme val="minor"/>
    </font>
    <font>
      <b/>
      <sz val="10"/>
      <color indexed="64"/>
      <name val="Arial"/>
      <family val="2"/>
    </font>
    <font>
      <sz val="8"/>
      <name val="Arial"/>
      <family val="2"/>
    </font>
    <font>
      <u/>
      <sz val="10"/>
      <color indexed="64"/>
      <name val="Arial"/>
      <family val="2"/>
    </font>
    <font>
      <sz val="7"/>
      <color indexed="64"/>
      <name val="Arial"/>
      <family val="2"/>
    </font>
    <font>
      <b/>
      <sz val="9"/>
      <color indexed="64"/>
      <name val="Arial"/>
      <family val="2"/>
    </font>
    <font>
      <sz val="9"/>
      <color indexed="64"/>
      <name val="Arial"/>
      <family val="2"/>
    </font>
    <font>
      <b/>
      <sz val="12"/>
      <color indexed="64"/>
      <name val="Arial"/>
      <family val="2"/>
    </font>
    <font>
      <b/>
      <sz val="8"/>
      <color rgb="FFFF000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/>
      <right/>
      <top/>
      <bottom style="medium">
        <color rgb="FF0070C0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medium">
        <color rgb="FFFF0000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/>
      <diagonal/>
    </border>
    <border>
      <left/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/>
      <top style="hair">
        <color indexed="64"/>
      </top>
      <bottom/>
      <diagonal/>
    </border>
    <border>
      <left style="hair">
        <color indexed="64"/>
      </left>
      <right/>
      <top/>
      <bottom/>
      <diagonal/>
    </border>
    <border>
      <left/>
      <right style="hair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119">
    <xf numFmtId="0" fontId="0" fillId="0" borderId="0" xfId="0"/>
    <xf numFmtId="0" fontId="1" fillId="0" borderId="0" xfId="0" applyFont="1"/>
    <xf numFmtId="0" fontId="2" fillId="0" borderId="0" xfId="0" applyFont="1" applyAlignment="1">
      <alignment horizontal="centerContinuous"/>
    </xf>
    <xf numFmtId="0" fontId="3" fillId="0" borderId="0" xfId="0" applyFont="1" applyAlignment="1">
      <alignment vertical="top"/>
    </xf>
    <xf numFmtId="0" fontId="3" fillId="0" borderId="0" xfId="0" applyFont="1" applyAlignment="1">
      <alignment horizontal="center" vertical="top"/>
    </xf>
    <xf numFmtId="0" fontId="5" fillId="0" borderId="0" xfId="0" applyFont="1" applyAlignment="1">
      <alignment vertical="top"/>
    </xf>
    <xf numFmtId="0" fontId="5" fillId="0" borderId="0" xfId="0" applyFont="1" applyAlignment="1">
      <alignment horizontal="center" vertical="top"/>
    </xf>
    <xf numFmtId="0" fontId="5" fillId="0" borderId="0" xfId="0" applyFont="1"/>
    <xf numFmtId="0" fontId="5" fillId="0" borderId="0" xfId="0" applyFont="1" applyAlignment="1">
      <alignment horizontal="center"/>
    </xf>
    <xf numFmtId="0" fontId="1" fillId="0" borderId="1" xfId="0" applyFont="1" applyBorder="1"/>
    <xf numFmtId="0" fontId="1" fillId="0" borderId="1" xfId="0" applyFont="1" applyBorder="1" applyAlignment="1">
      <alignment horizontal="center"/>
    </xf>
    <xf numFmtId="0" fontId="7" fillId="0" borderId="1" xfId="0" applyFont="1" applyBorder="1" applyAlignment="1">
      <alignment horizontal="right"/>
    </xf>
    <xf numFmtId="164" fontId="8" fillId="0" borderId="0" xfId="0" applyNumberFormat="1" applyFont="1" applyAlignment="1">
      <alignment horizontal="center"/>
    </xf>
    <xf numFmtId="0" fontId="7" fillId="0" borderId="0" xfId="0" applyFont="1" applyAlignment="1">
      <alignment horizontal="right" vertical="top"/>
    </xf>
    <xf numFmtId="0" fontId="7" fillId="0" borderId="0" xfId="0" applyFont="1" applyAlignment="1">
      <alignment horizontal="justify" vertical="top" wrapText="1"/>
    </xf>
    <xf numFmtId="0" fontId="8" fillId="0" borderId="0" xfId="0" applyFont="1" applyAlignment="1">
      <alignment horizontal="justify" vertical="top" wrapText="1"/>
    </xf>
    <xf numFmtId="0" fontId="8" fillId="0" borderId="0" xfId="0" applyFont="1"/>
    <xf numFmtId="0" fontId="7" fillId="0" borderId="0" xfId="0" applyFont="1" applyAlignment="1">
      <alignment horizontal="center"/>
    </xf>
    <xf numFmtId="0" fontId="9" fillId="0" borderId="0" xfId="0" applyFont="1" applyAlignment="1">
      <alignment horizontal="left"/>
    </xf>
    <xf numFmtId="0" fontId="8" fillId="0" borderId="0" xfId="0" applyFont="1" applyAlignment="1">
      <alignment vertical="top" wrapText="1"/>
    </xf>
    <xf numFmtId="0" fontId="8" fillId="0" borderId="0" xfId="0" applyFont="1" applyAlignment="1">
      <alignment vertical="top"/>
    </xf>
    <xf numFmtId="0" fontId="8" fillId="0" borderId="0" xfId="0" applyFont="1" applyAlignment="1">
      <alignment horizontal="right"/>
    </xf>
    <xf numFmtId="0" fontId="10" fillId="0" borderId="0" xfId="0" applyFont="1" applyAlignment="1">
      <alignment horizontal="centerContinuous"/>
    </xf>
    <xf numFmtId="0" fontId="7" fillId="0" borderId="0" xfId="0" applyFont="1" applyAlignment="1">
      <alignment horizontal="centerContinuous"/>
    </xf>
    <xf numFmtId="0" fontId="7" fillId="0" borderId="2" xfId="0" applyFont="1" applyBorder="1" applyAlignment="1">
      <alignment horizontal="center" vertical="center"/>
    </xf>
    <xf numFmtId="49" fontId="8" fillId="0" borderId="0" xfId="0" applyNumberFormat="1" applyFont="1" applyAlignment="1">
      <alignment horizontal="center" vertical="top"/>
    </xf>
    <xf numFmtId="0" fontId="11" fillId="0" borderId="0" xfId="0" applyFont="1" applyAlignment="1">
      <alignment horizontal="center" vertical="top" wrapText="1"/>
    </xf>
    <xf numFmtId="4" fontId="8" fillId="0" borderId="0" xfId="0" applyNumberFormat="1" applyFont="1" applyAlignment="1">
      <alignment horizontal="center" vertical="top"/>
    </xf>
    <xf numFmtId="165" fontId="8" fillId="0" borderId="0" xfId="0" applyNumberFormat="1" applyFont="1" applyAlignment="1">
      <alignment horizontal="right" vertical="top"/>
    </xf>
    <xf numFmtId="166" fontId="8" fillId="0" borderId="0" xfId="0" applyNumberFormat="1" applyFont="1" applyAlignment="1">
      <alignment horizontal="right" vertical="top"/>
    </xf>
    <xf numFmtId="0" fontId="7" fillId="0" borderId="0" xfId="0" applyFont="1" applyAlignment="1">
      <alignment horizontal="center" vertical="center"/>
    </xf>
    <xf numFmtId="0" fontId="9" fillId="0" borderId="0" xfId="0" applyFont="1"/>
    <xf numFmtId="0" fontId="12" fillId="0" borderId="0" xfId="0" applyFont="1"/>
    <xf numFmtId="165" fontId="8" fillId="0" borderId="0" xfId="0" applyNumberFormat="1" applyFont="1"/>
    <xf numFmtId="0" fontId="13" fillId="0" borderId="0" xfId="0" applyFont="1" applyAlignment="1">
      <alignment vertical="top" wrapText="1"/>
    </xf>
    <xf numFmtId="165" fontId="8" fillId="0" borderId="0" xfId="0" applyNumberFormat="1" applyFont="1" applyAlignment="1">
      <alignment horizontal="center" vertical="top"/>
    </xf>
    <xf numFmtId="49" fontId="7" fillId="0" borderId="0" xfId="0" applyNumberFormat="1" applyFont="1" applyAlignment="1">
      <alignment vertical="top"/>
    </xf>
    <xf numFmtId="49" fontId="8" fillId="0" borderId="0" xfId="0" applyNumberFormat="1" applyFont="1" applyAlignment="1">
      <alignment horizontal="right" vertical="top"/>
    </xf>
    <xf numFmtId="0" fontId="8" fillId="0" borderId="0" xfId="0" applyFont="1" applyAlignment="1">
      <alignment horizontal="left" vertical="top"/>
    </xf>
    <xf numFmtId="167" fontId="8" fillId="0" borderId="0" xfId="0" applyNumberFormat="1" applyFont="1"/>
    <xf numFmtId="167" fontId="14" fillId="0" borderId="0" xfId="0" applyNumberFormat="1" applyFont="1"/>
    <xf numFmtId="165" fontId="15" fillId="0" borderId="0" xfId="0" applyNumberFormat="1" applyFont="1" applyAlignment="1">
      <alignment horizontal="right" vertical="top"/>
    </xf>
    <xf numFmtId="0" fontId="1" fillId="0" borderId="0" xfId="0" applyFont="1" applyAlignment="1">
      <alignment horizontal="center"/>
    </xf>
    <xf numFmtId="0" fontId="1" fillId="0" borderId="3" xfId="0" applyFont="1" applyBorder="1"/>
    <xf numFmtId="0" fontId="1" fillId="0" borderId="3" xfId="0" applyFont="1" applyBorder="1" applyAlignment="1">
      <alignment horizontal="center"/>
    </xf>
    <xf numFmtId="0" fontId="7" fillId="0" borderId="3" xfId="0" applyFont="1" applyBorder="1" applyAlignment="1">
      <alignment horizontal="right"/>
    </xf>
    <xf numFmtId="164" fontId="8" fillId="0" borderId="3" xfId="0" applyNumberFormat="1" applyFont="1" applyBorder="1" applyAlignment="1">
      <alignment horizontal="center"/>
    </xf>
    <xf numFmtId="0" fontId="7" fillId="0" borderId="0" xfId="0" applyFont="1" applyAlignment="1">
      <alignment vertical="top"/>
    </xf>
    <xf numFmtId="0" fontId="7" fillId="0" borderId="2" xfId="0" applyFont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 vertical="center"/>
    </xf>
    <xf numFmtId="0" fontId="7" fillId="2" borderId="2" xfId="0" applyFont="1" applyFill="1" applyBorder="1" applyAlignment="1">
      <alignment horizontal="center" vertical="center" wrapText="1"/>
    </xf>
    <xf numFmtId="49" fontId="7" fillId="0" borderId="0" xfId="0" applyNumberFormat="1" applyFont="1" applyAlignment="1">
      <alignment horizontal="center" vertical="top"/>
    </xf>
    <xf numFmtId="0" fontId="14" fillId="0" borderId="0" xfId="0" applyFont="1" applyAlignment="1">
      <alignment horizontal="justify" vertical="top" wrapText="1"/>
    </xf>
    <xf numFmtId="0" fontId="7" fillId="0" borderId="0" xfId="0" applyFont="1" applyAlignment="1">
      <alignment horizontal="left" vertical="top"/>
    </xf>
    <xf numFmtId="165" fontId="7" fillId="0" borderId="0" xfId="0" applyNumberFormat="1" applyFont="1" applyAlignment="1">
      <alignment horizontal="center" vertical="top"/>
    </xf>
    <xf numFmtId="165" fontId="7" fillId="0" borderId="0" xfId="0" applyNumberFormat="1" applyFont="1" applyAlignment="1">
      <alignment horizontal="right" vertical="top"/>
    </xf>
    <xf numFmtId="165" fontId="7" fillId="0" borderId="7" xfId="0" applyNumberFormat="1" applyFont="1" applyBorder="1" applyAlignment="1">
      <alignment horizontal="right" vertical="top"/>
    </xf>
    <xf numFmtId="0" fontId="1" fillId="0" borderId="8" xfId="0" applyFont="1" applyBorder="1"/>
    <xf numFmtId="0" fontId="1" fillId="0" borderId="9" xfId="0" applyFont="1" applyBorder="1"/>
    <xf numFmtId="0" fontId="1" fillId="0" borderId="7" xfId="0" applyFont="1" applyBorder="1"/>
    <xf numFmtId="0" fontId="1" fillId="3" borderId="8" xfId="0" applyFont="1" applyFill="1" applyBorder="1"/>
    <xf numFmtId="0" fontId="1" fillId="2" borderId="9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8" fillId="0" borderId="0" xfId="0" applyFont="1" applyAlignment="1">
      <alignment horizontal="center" vertical="top" wrapText="1"/>
    </xf>
    <xf numFmtId="165" fontId="8" fillId="0" borderId="10" xfId="0" applyNumberFormat="1" applyFont="1" applyBorder="1" applyAlignment="1">
      <alignment horizontal="center" vertical="top"/>
    </xf>
    <xf numFmtId="165" fontId="8" fillId="0" borderId="11" xfId="0" applyNumberFormat="1" applyFont="1" applyBorder="1" applyAlignment="1">
      <alignment horizontal="center" vertical="top"/>
    </xf>
    <xf numFmtId="4" fontId="8" fillId="4" borderId="0" xfId="0" applyNumberFormat="1" applyFont="1" applyFill="1" applyAlignment="1">
      <alignment horizontal="center" vertical="top"/>
    </xf>
    <xf numFmtId="165" fontId="8" fillId="3" borderId="11" xfId="0" applyNumberFormat="1" applyFont="1" applyFill="1" applyBorder="1" applyAlignment="1">
      <alignment horizontal="center" vertical="top"/>
    </xf>
    <xf numFmtId="165" fontId="8" fillId="2" borderId="10" xfId="0" applyNumberFormat="1" applyFont="1" applyFill="1" applyBorder="1" applyAlignment="1">
      <alignment horizontal="center" vertical="top"/>
    </xf>
    <xf numFmtId="165" fontId="8" fillId="2" borderId="0" xfId="0" applyNumberFormat="1" applyFont="1" applyFill="1" applyAlignment="1">
      <alignment horizontal="center" vertical="top"/>
    </xf>
    <xf numFmtId="165" fontId="8" fillId="2" borderId="11" xfId="0" applyNumberFormat="1" applyFont="1" applyFill="1" applyBorder="1" applyAlignment="1">
      <alignment horizontal="center" vertical="top"/>
    </xf>
    <xf numFmtId="0" fontId="13" fillId="0" borderId="0" xfId="0" applyFont="1" applyAlignment="1">
      <alignment horizontal="justify" vertical="top" wrapText="1"/>
    </xf>
    <xf numFmtId="0" fontId="1" fillId="2" borderId="0" xfId="0" applyFont="1" applyFill="1"/>
    <xf numFmtId="49" fontId="8" fillId="0" borderId="0" xfId="0" applyNumberFormat="1" applyFont="1" applyAlignment="1">
      <alignment horizontal="center" vertical="center"/>
    </xf>
    <xf numFmtId="166" fontId="8" fillId="0" borderId="0" xfId="0" applyNumberFormat="1" applyFont="1" applyAlignment="1">
      <alignment horizontal="center" vertical="center"/>
    </xf>
    <xf numFmtId="165" fontId="8" fillId="0" borderId="0" xfId="0" applyNumberFormat="1" applyFont="1" applyAlignment="1">
      <alignment horizontal="center" vertical="center"/>
    </xf>
    <xf numFmtId="165" fontId="8" fillId="0" borderId="0" xfId="0" applyNumberFormat="1" applyFont="1" applyAlignment="1">
      <alignment horizontal="right"/>
    </xf>
    <xf numFmtId="165" fontId="7" fillId="2" borderId="2" xfId="0" applyNumberFormat="1" applyFont="1" applyFill="1" applyBorder="1" applyAlignment="1">
      <alignment horizontal="center"/>
    </xf>
    <xf numFmtId="166" fontId="8" fillId="0" borderId="0" xfId="0" applyNumberFormat="1" applyFont="1" applyAlignment="1">
      <alignment horizontal="center" vertical="top"/>
    </xf>
    <xf numFmtId="165" fontId="13" fillId="0" borderId="0" xfId="0" applyNumberFormat="1" applyFont="1" applyAlignment="1">
      <alignment vertical="top" wrapText="1"/>
    </xf>
    <xf numFmtId="165" fontId="8" fillId="0" borderId="0" xfId="0" applyNumberFormat="1" applyFont="1" applyAlignment="1">
      <alignment vertical="top" wrapText="1"/>
    </xf>
    <xf numFmtId="0" fontId="7" fillId="0" borderId="0" xfId="0" applyFont="1" applyAlignment="1">
      <alignment horizontal="right" vertical="top" wrapText="1"/>
    </xf>
    <xf numFmtId="165" fontId="7" fillId="0" borderId="0" xfId="0" applyNumberFormat="1" applyFont="1" applyAlignment="1">
      <alignment vertical="top" wrapText="1"/>
    </xf>
    <xf numFmtId="0" fontId="8" fillId="0" borderId="0" xfId="0" applyFont="1" applyAlignment="1">
      <alignment horizontal="center" vertical="top"/>
    </xf>
    <xf numFmtId="9" fontId="8" fillId="0" borderId="0" xfId="0" applyNumberFormat="1" applyFont="1" applyAlignment="1">
      <alignment vertical="top" wrapText="1"/>
    </xf>
    <xf numFmtId="167" fontId="10" fillId="0" borderId="0" xfId="0" applyNumberFormat="1" applyFont="1"/>
    <xf numFmtId="0" fontId="13" fillId="0" borderId="0" xfId="0" applyFont="1" applyAlignment="1">
      <alignment horizontal="left" vertical="top"/>
    </xf>
    <xf numFmtId="0" fontId="8" fillId="4" borderId="0" xfId="0" applyFont="1" applyFill="1" applyAlignment="1">
      <alignment vertical="top" wrapText="1"/>
    </xf>
    <xf numFmtId="0" fontId="1" fillId="0" borderId="0" xfId="0" applyFont="1" applyAlignment="1">
      <alignment horizontal="right"/>
    </xf>
    <xf numFmtId="0" fontId="8" fillId="0" borderId="0" xfId="0" applyFont="1" applyAlignment="1">
      <alignment horizontal="center"/>
    </xf>
    <xf numFmtId="0" fontId="10" fillId="0" borderId="0" xfId="0" applyFont="1" applyAlignment="1">
      <alignment horizontal="center" vertical="center"/>
    </xf>
    <xf numFmtId="0" fontId="17" fillId="0" borderId="0" xfId="0" applyFont="1"/>
    <xf numFmtId="0" fontId="8" fillId="3" borderId="0" xfId="0" applyFont="1" applyFill="1" applyAlignment="1">
      <alignment vertical="top" wrapText="1"/>
    </xf>
    <xf numFmtId="44" fontId="8" fillId="3" borderId="0" xfId="0" applyNumberFormat="1" applyFont="1" applyFill="1" applyAlignment="1">
      <alignment vertical="top" wrapText="1"/>
    </xf>
    <xf numFmtId="44" fontId="8" fillId="0" borderId="0" xfId="0" applyNumberFormat="1" applyFont="1" applyAlignment="1">
      <alignment vertical="top" wrapText="1"/>
    </xf>
    <xf numFmtId="0" fontId="8" fillId="0" borderId="12" xfId="0" applyFont="1" applyBorder="1" applyAlignment="1">
      <alignment horizontal="center" vertical="top" wrapText="1"/>
    </xf>
    <xf numFmtId="44" fontId="8" fillId="0" borderId="12" xfId="0" applyNumberFormat="1" applyFont="1" applyBorder="1" applyAlignment="1">
      <alignment vertical="top" wrapText="1"/>
    </xf>
    <xf numFmtId="44" fontId="7" fillId="4" borderId="13" xfId="0" applyNumberFormat="1" applyFont="1" applyFill="1" applyBorder="1" applyAlignment="1">
      <alignment vertical="top" wrapText="1"/>
    </xf>
    <xf numFmtId="44" fontId="7" fillId="4" borderId="0" xfId="0" applyNumberFormat="1" applyFont="1" applyFill="1" applyAlignment="1">
      <alignment vertical="top" wrapText="1"/>
    </xf>
    <xf numFmtId="0" fontId="1" fillId="0" borderId="13" xfId="0" applyFont="1" applyBorder="1"/>
    <xf numFmtId="0" fontId="8" fillId="5" borderId="0" xfId="0" applyFont="1" applyFill="1" applyAlignment="1">
      <alignment horizontal="center" vertical="top" wrapText="1"/>
    </xf>
    <xf numFmtId="44" fontId="8" fillId="5" borderId="0" xfId="0" applyNumberFormat="1" applyFont="1" applyFill="1" applyAlignment="1">
      <alignment vertical="top" wrapText="1"/>
    </xf>
    <xf numFmtId="0" fontId="4" fillId="0" borderId="0" xfId="0" applyFont="1" applyAlignment="1">
      <alignment horizontal="center" vertical="top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top"/>
    </xf>
    <xf numFmtId="0" fontId="6" fillId="0" borderId="0" xfId="0" applyFont="1" applyAlignment="1">
      <alignment horizontal="center"/>
    </xf>
    <xf numFmtId="0" fontId="8" fillId="0" borderId="0" xfId="0" applyFont="1" applyAlignment="1">
      <alignment horizontal="justify" vertical="top"/>
    </xf>
    <xf numFmtId="0" fontId="8" fillId="0" borderId="0" xfId="0" applyFont="1" applyAlignment="1">
      <alignment vertical="top" wrapText="1"/>
    </xf>
    <xf numFmtId="167" fontId="8" fillId="0" borderId="0" xfId="0" applyNumberFormat="1" applyFont="1" applyAlignment="1">
      <alignment horizontal="center"/>
    </xf>
    <xf numFmtId="0" fontId="1" fillId="0" borderId="0" xfId="0" applyFont="1" applyAlignment="1">
      <alignment horizontal="center"/>
    </xf>
    <xf numFmtId="0" fontId="10" fillId="0" borderId="0" xfId="0" applyFont="1" applyAlignment="1">
      <alignment horizontal="center" vertical="top"/>
    </xf>
    <xf numFmtId="0" fontId="7" fillId="2" borderId="4" xfId="0" applyFont="1" applyFill="1" applyBorder="1" applyAlignment="1">
      <alignment horizontal="center" vertical="center"/>
    </xf>
    <xf numFmtId="0" fontId="7" fillId="2" borderId="5" xfId="0" applyFont="1" applyFill="1" applyBorder="1" applyAlignment="1">
      <alignment horizontal="center" vertical="center"/>
    </xf>
    <xf numFmtId="0" fontId="7" fillId="2" borderId="6" xfId="0" applyFont="1" applyFill="1" applyBorder="1" applyAlignment="1">
      <alignment horizontal="center" vertical="center"/>
    </xf>
    <xf numFmtId="0" fontId="5" fillId="0" borderId="0" xfId="0" applyFont="1" applyAlignment="1">
      <alignment horizontal="center" vertical="top"/>
    </xf>
    <xf numFmtId="0" fontId="5" fillId="0" borderId="0" xfId="0" applyFont="1" applyAlignment="1">
      <alignment horizontal="center"/>
    </xf>
    <xf numFmtId="0" fontId="8" fillId="0" borderId="0" xfId="0" applyFont="1" applyAlignment="1">
      <alignment horizontal="justify" vertical="top" wrapText="1"/>
    </xf>
    <xf numFmtId="0" fontId="16" fillId="0" borderId="0" xfId="0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JP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428625</xdr:colOff>
      <xdr:row>185</xdr:row>
      <xdr:rowOff>28575</xdr:rowOff>
    </xdr:from>
    <xdr:to>
      <xdr:col>5</xdr:col>
      <xdr:colOff>781050</xdr:colOff>
      <xdr:row>210</xdr:row>
      <xdr:rowOff>114152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0</xdr:col>
      <xdr:colOff>171159</xdr:colOff>
      <xdr:row>187</xdr:row>
      <xdr:rowOff>66674</xdr:rowOff>
    </xdr:from>
    <xdr:to>
      <xdr:col>2</xdr:col>
      <xdr:colOff>161925</xdr:colOff>
      <xdr:row>210</xdr:row>
      <xdr:rowOff>67587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164</xdr:row>
      <xdr:rowOff>104775</xdr:rowOff>
    </xdr:from>
    <xdr:to>
      <xdr:col>5</xdr:col>
      <xdr:colOff>457200</xdr:colOff>
      <xdr:row>180</xdr:row>
      <xdr:rowOff>144426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2</xdr:col>
      <xdr:colOff>120649</xdr:colOff>
      <xdr:row>119</xdr:row>
      <xdr:rowOff>14511</xdr:rowOff>
    </xdr:from>
    <xdr:to>
      <xdr:col>5</xdr:col>
      <xdr:colOff>809126</xdr:colOff>
      <xdr:row>132</xdr:row>
      <xdr:rowOff>53975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685801</xdr:colOff>
      <xdr:row>0</xdr:row>
      <xdr:rowOff>0</xdr:rowOff>
    </xdr:from>
    <xdr:to>
      <xdr:col>6</xdr:col>
      <xdr:colOff>19050</xdr:colOff>
      <xdr:row>8</xdr:row>
      <xdr:rowOff>85725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57150</xdr:rowOff>
    </xdr:from>
    <xdr:to>
      <xdr:col>5</xdr:col>
      <xdr:colOff>685800</xdr:colOff>
      <xdr:row>87</xdr:row>
      <xdr:rowOff>56262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0</xdr:col>
      <xdr:colOff>112711</xdr:colOff>
      <xdr:row>114</xdr:row>
      <xdr:rowOff>69850</xdr:rowOff>
    </xdr:from>
    <xdr:to>
      <xdr:col>1</xdr:col>
      <xdr:colOff>1929604</xdr:colOff>
      <xdr:row>134</xdr:row>
      <xdr:rowOff>117474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92</xdr:row>
      <xdr:rowOff>38100</xdr:rowOff>
    </xdr:from>
    <xdr:to>
      <xdr:col>1</xdr:col>
      <xdr:colOff>1951588</xdr:colOff>
      <xdr:row>114</xdr:row>
      <xdr:rowOff>77225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</xdr:col>
      <xdr:colOff>2124075</xdr:colOff>
      <xdr:row>91</xdr:row>
      <xdr:rowOff>66674</xdr:rowOff>
    </xdr:from>
    <xdr:to>
      <xdr:col>5</xdr:col>
      <xdr:colOff>828435</xdr:colOff>
      <xdr:row>119</xdr:row>
      <xdr:rowOff>55342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123824</xdr:rowOff>
    </xdr:from>
    <xdr:to>
      <xdr:col>5</xdr:col>
      <xdr:colOff>718396</xdr:colOff>
      <xdr:row>160</xdr:row>
      <xdr:rowOff>126421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12</xdr:col>
      <xdr:colOff>400050</xdr:colOff>
      <xdr:row>51</xdr:row>
      <xdr:rowOff>152400</xdr:rowOff>
    </xdr:from>
    <xdr:to>
      <xdr:col>25</xdr:col>
      <xdr:colOff>247650</xdr:colOff>
      <xdr:row>104</xdr:row>
      <xdr:rowOff>118644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12</xdr:col>
      <xdr:colOff>550050</xdr:colOff>
      <xdr:row>52</xdr:row>
      <xdr:rowOff>140475</xdr:rowOff>
    </xdr:from>
    <xdr:to>
      <xdr:col>25</xdr:col>
      <xdr:colOff>169050</xdr:colOff>
      <xdr:row>115</xdr:row>
      <xdr:rowOff>775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98511</xdr:rowOff>
    </xdr:from>
    <xdr:to>
      <xdr:col>2</xdr:col>
      <xdr:colOff>533400</xdr:colOff>
      <xdr:row>87</xdr:row>
      <xdr:rowOff>19049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390525</xdr:colOff>
      <xdr:row>29</xdr:row>
      <xdr:rowOff>123825</xdr:rowOff>
    </xdr:from>
    <xdr:to>
      <xdr:col>15</xdr:col>
      <xdr:colOff>52705</xdr:colOff>
      <xdr:row>33</xdr:row>
      <xdr:rowOff>54610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14</xdr:col>
      <xdr:colOff>285750</xdr:colOff>
      <xdr:row>0</xdr:row>
      <xdr:rowOff>104775</xdr:rowOff>
    </xdr:from>
    <xdr:to>
      <xdr:col>16</xdr:col>
      <xdr:colOff>41108</xdr:colOff>
      <xdr:row>9</xdr:row>
      <xdr:rowOff>67091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304800</xdr:colOff>
      <xdr:row>0</xdr:row>
      <xdr:rowOff>0</xdr:rowOff>
    </xdr:from>
    <xdr:to>
      <xdr:col>17</xdr:col>
      <xdr:colOff>774533</xdr:colOff>
      <xdr:row>8</xdr:row>
      <xdr:rowOff>152816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0000"/>
  </sheetPr>
  <dimension ref="A1:L44"/>
  <sheetViews>
    <sheetView showGridLines="0" tabSelected="1" view="pageBreakPreview" zoomScaleNormal="100" workbookViewId="0">
      <selection activeCell="M12" sqref="M12"/>
    </sheetView>
  </sheetViews>
  <sheetFormatPr baseColWidth="10" defaultColWidth="9.109375" defaultRowHeight="12.75" customHeight="1" x14ac:dyDescent="0.25"/>
  <cols>
    <col min="1" max="1" width="9.77734375" style="1" customWidth="1"/>
    <col min="2" max="2" width="38.5546875" style="1" customWidth="1"/>
    <col min="3" max="3" width="10.77734375" style="1" customWidth="1"/>
    <col min="4" max="4" width="13.109375" style="1" customWidth="1"/>
    <col min="5" max="5" width="12.109375" style="1" customWidth="1"/>
    <col min="6" max="6" width="13.77734375" style="1" customWidth="1"/>
    <col min="7" max="8" width="9.109375" style="1" customWidth="1"/>
    <col min="9" max="9" width="10.109375" style="1" customWidth="1"/>
    <col min="10" max="10" width="9.109375" style="1" customWidth="1"/>
    <col min="11" max="16384" width="9.109375" style="1"/>
  </cols>
  <sheetData>
    <row r="1" spans="1:12" ht="15" customHeight="1" x14ac:dyDescent="0.25">
      <c r="E1" s="2"/>
      <c r="F1" s="2"/>
    </row>
    <row r="2" spans="1:12" ht="21" customHeight="1" x14ac:dyDescent="0.25">
      <c r="A2" s="3"/>
      <c r="B2" s="103" t="s">
        <v>0</v>
      </c>
      <c r="C2" s="103"/>
      <c r="D2" s="103"/>
      <c r="E2" s="4"/>
      <c r="F2" s="4"/>
      <c r="I2" s="103"/>
      <c r="J2" s="103"/>
      <c r="K2" s="103"/>
      <c r="L2" s="103"/>
    </row>
    <row r="3" spans="1:12" ht="12" customHeight="1" x14ac:dyDescent="0.25">
      <c r="A3" s="5"/>
      <c r="B3" s="104" t="s">
        <v>1</v>
      </c>
      <c r="C3" s="104"/>
      <c r="D3" s="104"/>
      <c r="E3" s="6"/>
      <c r="F3" s="6"/>
      <c r="I3" s="105"/>
      <c r="J3" s="105"/>
      <c r="K3" s="105"/>
      <c r="L3" s="105"/>
    </row>
    <row r="4" spans="1:12" ht="12" customHeight="1" x14ac:dyDescent="0.5">
      <c r="A4" s="7"/>
      <c r="B4" s="104" t="s">
        <v>2</v>
      </c>
      <c r="C4" s="104"/>
      <c r="D4" s="104"/>
      <c r="E4" s="8"/>
      <c r="F4" s="8"/>
      <c r="I4" s="106"/>
      <c r="J4" s="106"/>
      <c r="K4" s="106"/>
      <c r="L4" s="106"/>
    </row>
    <row r="5" spans="1:12" ht="8.25" customHeight="1" x14ac:dyDescent="0.25">
      <c r="A5" s="9"/>
      <c r="B5" s="10"/>
      <c r="C5" s="10"/>
      <c r="D5" s="10"/>
      <c r="E5" s="11"/>
      <c r="F5" s="12"/>
    </row>
    <row r="6" spans="1:12" ht="12.75" customHeight="1" x14ac:dyDescent="0.25">
      <c r="A6" s="13" t="s">
        <v>3</v>
      </c>
      <c r="B6" s="14" t="s">
        <v>4</v>
      </c>
      <c r="C6" s="15"/>
      <c r="D6" s="15"/>
      <c r="E6" s="16"/>
      <c r="F6" s="17"/>
    </row>
    <row r="7" spans="1:12" ht="12.75" customHeight="1" x14ac:dyDescent="0.3">
      <c r="A7" s="13"/>
      <c r="B7" s="18" t="s">
        <v>5</v>
      </c>
      <c r="C7" s="15"/>
      <c r="D7" s="15"/>
      <c r="E7" s="16"/>
      <c r="F7" s="17"/>
    </row>
    <row r="8" spans="1:12" ht="12.75" customHeight="1" x14ac:dyDescent="0.25">
      <c r="B8" s="14" t="s">
        <v>6</v>
      </c>
      <c r="C8" s="15"/>
      <c r="D8" s="15"/>
      <c r="E8" s="16"/>
      <c r="F8" s="17"/>
    </row>
    <row r="9" spans="1:12" ht="12.75" customHeight="1" x14ac:dyDescent="0.25">
      <c r="A9" s="13" t="s">
        <v>7</v>
      </c>
      <c r="B9" s="14" t="s">
        <v>8</v>
      </c>
      <c r="C9" s="19"/>
      <c r="D9" s="19"/>
      <c r="E9" s="19"/>
      <c r="F9" s="19"/>
    </row>
    <row r="10" spans="1:12" ht="11.25" customHeight="1" x14ac:dyDescent="0.25">
      <c r="A10" s="13" t="s">
        <v>9</v>
      </c>
      <c r="B10" s="20" t="s">
        <v>10</v>
      </c>
      <c r="C10" s="19"/>
      <c r="D10" s="19"/>
      <c r="E10" s="19"/>
      <c r="F10" s="19"/>
      <c r="I10" s="13"/>
      <c r="J10" s="20"/>
    </row>
    <row r="11" spans="1:12" ht="12.75" customHeight="1" x14ac:dyDescent="0.25">
      <c r="A11" s="13" t="s">
        <v>11</v>
      </c>
      <c r="B11" s="107" t="s">
        <v>12</v>
      </c>
      <c r="C11" s="107"/>
      <c r="D11" s="107"/>
      <c r="E11" s="107"/>
      <c r="F11" s="16"/>
    </row>
    <row r="12" spans="1:12" ht="12.75" customHeight="1" x14ac:dyDescent="0.25">
      <c r="B12" s="107"/>
      <c r="C12" s="107"/>
      <c r="D12" s="107"/>
      <c r="E12" s="107"/>
      <c r="F12" s="21" t="s">
        <v>13</v>
      </c>
    </row>
    <row r="13" spans="1:12" ht="12.75" customHeight="1" x14ac:dyDescent="0.25">
      <c r="B13" s="107"/>
      <c r="C13" s="107"/>
      <c r="D13" s="107"/>
      <c r="E13" s="107"/>
      <c r="F13" s="16"/>
    </row>
    <row r="14" spans="1:12" ht="12.75" customHeight="1" x14ac:dyDescent="0.25">
      <c r="A14" s="22" t="s">
        <v>14</v>
      </c>
      <c r="B14" s="23"/>
      <c r="C14" s="23"/>
      <c r="D14" s="23"/>
      <c r="E14" s="23"/>
      <c r="F14" s="23"/>
    </row>
    <row r="15" spans="1:12" ht="12.75" customHeight="1" x14ac:dyDescent="0.25">
      <c r="A15" s="24" t="s">
        <v>15</v>
      </c>
      <c r="B15" s="24" t="s">
        <v>16</v>
      </c>
      <c r="C15" s="24" t="s">
        <v>17</v>
      </c>
      <c r="D15" s="24" t="s">
        <v>18</v>
      </c>
      <c r="E15" s="24" t="s">
        <v>19</v>
      </c>
      <c r="F15" s="24" t="s">
        <v>20</v>
      </c>
    </row>
    <row r="16" spans="1:12" ht="121.5" customHeight="1" x14ac:dyDescent="0.25">
      <c r="A16" s="25" t="s">
        <v>21</v>
      </c>
      <c r="B16" s="15" t="s">
        <v>22</v>
      </c>
      <c r="C16" s="26" t="s">
        <v>23</v>
      </c>
      <c r="D16" s="27">
        <v>1</v>
      </c>
      <c r="E16" s="28">
        <f>(41752.5)/1.16</f>
        <v>35993.534482758623</v>
      </c>
      <c r="F16" s="28">
        <f t="shared" ref="F16" si="0">D16*E16</f>
        <v>35993.534482758623</v>
      </c>
    </row>
    <row r="17" spans="1:9" ht="13.2" customHeight="1" x14ac:dyDescent="0.25">
      <c r="A17" s="25"/>
      <c r="B17" s="15" t="s">
        <v>24</v>
      </c>
      <c r="C17" s="26"/>
      <c r="D17" s="29"/>
      <c r="E17" s="28"/>
      <c r="F17" s="28">
        <f t="shared" ref="F17" si="1">D17*E17</f>
        <v>0</v>
      </c>
    </row>
    <row r="18" spans="1:9" ht="13.2" customHeight="1" x14ac:dyDescent="0.25">
      <c r="A18" s="25"/>
      <c r="B18" s="15" t="s">
        <v>25</v>
      </c>
      <c r="C18" s="26"/>
      <c r="D18" s="29"/>
      <c r="E18" s="28"/>
      <c r="F18" s="28">
        <f t="shared" ref="F18:F19" si="2">D18*E18</f>
        <v>0</v>
      </c>
    </row>
    <row r="19" spans="1:9" ht="13.2" customHeight="1" x14ac:dyDescent="0.25">
      <c r="A19" s="25"/>
      <c r="B19" s="15" t="s">
        <v>26</v>
      </c>
      <c r="C19" s="26"/>
      <c r="D19" s="29"/>
      <c r="E19" s="28"/>
      <c r="F19" s="28">
        <f t="shared" si="2"/>
        <v>0</v>
      </c>
    </row>
    <row r="20" spans="1:9" ht="13.2" customHeight="1" x14ac:dyDescent="0.25">
      <c r="A20" s="25"/>
      <c r="B20" s="15" t="s">
        <v>27</v>
      </c>
      <c r="C20" s="26"/>
      <c r="D20" s="29"/>
      <c r="E20" s="28"/>
      <c r="F20" s="28">
        <f t="shared" ref="F20" si="3">D20*E20</f>
        <v>0</v>
      </c>
    </row>
    <row r="21" spans="1:9" ht="13.2" customHeight="1" x14ac:dyDescent="0.25">
      <c r="A21" s="25"/>
      <c r="B21" s="15" t="s">
        <v>28</v>
      </c>
      <c r="C21" s="26"/>
      <c r="D21" s="29"/>
      <c r="E21" s="28"/>
      <c r="F21" s="28">
        <f t="shared" ref="F21" si="4">D21*E21</f>
        <v>0</v>
      </c>
    </row>
    <row r="22" spans="1:9" ht="20.25" customHeight="1" x14ac:dyDescent="0.3">
      <c r="A22" s="30"/>
      <c r="B22" s="15" t="s">
        <v>29</v>
      </c>
      <c r="C22" s="30"/>
      <c r="D22" s="30"/>
      <c r="E22" s="30"/>
      <c r="F22" s="30"/>
      <c r="I22" s="31"/>
    </row>
    <row r="23" spans="1:9" ht="13.2" customHeight="1" x14ac:dyDescent="0.25">
      <c r="A23" s="25"/>
      <c r="B23" s="15" t="s">
        <v>30</v>
      </c>
      <c r="C23" s="26"/>
      <c r="D23" s="29"/>
      <c r="E23" s="28"/>
      <c r="F23" s="28"/>
    </row>
    <row r="24" spans="1:9" ht="20.25" customHeight="1" x14ac:dyDescent="0.25">
      <c r="A24" s="25"/>
      <c r="B24" s="15" t="s">
        <v>31</v>
      </c>
      <c r="C24" s="26"/>
      <c r="D24" s="29"/>
      <c r="E24" s="28"/>
      <c r="F24" s="28"/>
    </row>
    <row r="25" spans="1:9" ht="20.25" customHeight="1" x14ac:dyDescent="0.25">
      <c r="A25" s="25" t="s">
        <v>32</v>
      </c>
      <c r="B25" s="15" t="s">
        <v>33</v>
      </c>
      <c r="C25" s="26" t="s">
        <v>34</v>
      </c>
      <c r="D25" s="27">
        <v>1</v>
      </c>
      <c r="E25" s="28">
        <f>G25/1.16</f>
        <v>979.43965517241395</v>
      </c>
      <c r="F25" s="28">
        <f t="shared" ref="F25" si="5">D25*E25</f>
        <v>979.43965517241395</v>
      </c>
      <c r="G25" s="32" t="s">
        <v>35</v>
      </c>
    </row>
    <row r="26" spans="1:9" ht="13.2" customHeight="1" x14ac:dyDescent="0.25">
      <c r="B26" s="14"/>
      <c r="E26" s="21" t="s">
        <v>36</v>
      </c>
      <c r="F26" s="33">
        <f>SUM(F16:F25)</f>
        <v>36972.974137931036</v>
      </c>
    </row>
    <row r="27" spans="1:9" ht="12.75" customHeight="1" x14ac:dyDescent="0.25">
      <c r="E27" s="21" t="s">
        <v>37</v>
      </c>
      <c r="F27" s="33">
        <f>F26*0.16</f>
        <v>5915.6758620689661</v>
      </c>
    </row>
    <row r="28" spans="1:9" ht="12.75" customHeight="1" x14ac:dyDescent="0.25">
      <c r="E28" s="21" t="s">
        <v>20</v>
      </c>
      <c r="F28" s="33">
        <f>SUM(F26:F27)</f>
        <v>42888.65</v>
      </c>
    </row>
    <row r="29" spans="1:9" ht="15" customHeight="1" x14ac:dyDescent="0.25">
      <c r="B29" s="34"/>
      <c r="C29" s="34"/>
      <c r="D29" s="34"/>
      <c r="E29" s="35"/>
      <c r="F29" s="28" t="s">
        <v>38</v>
      </c>
    </row>
    <row r="30" spans="1:9" ht="15" customHeight="1" x14ac:dyDescent="0.25">
      <c r="A30" s="36" t="s">
        <v>39</v>
      </c>
      <c r="B30" s="34"/>
      <c r="C30" s="34"/>
      <c r="D30" s="34"/>
      <c r="E30" s="35"/>
      <c r="F30" s="28"/>
    </row>
    <row r="31" spans="1:9" ht="15" customHeight="1" x14ac:dyDescent="0.25">
      <c r="A31" s="37" t="s">
        <v>40</v>
      </c>
      <c r="B31" s="19" t="s">
        <v>41</v>
      </c>
      <c r="C31" s="19"/>
      <c r="D31" s="19"/>
      <c r="E31" s="35"/>
      <c r="F31" s="28"/>
    </row>
    <row r="32" spans="1:9" ht="15" customHeight="1" x14ac:dyDescent="0.25">
      <c r="A32" s="37" t="s">
        <v>42</v>
      </c>
      <c r="B32" s="108" t="s">
        <v>43</v>
      </c>
      <c r="C32" s="108"/>
      <c r="D32" s="108"/>
      <c r="E32" s="35"/>
      <c r="F32" s="28"/>
    </row>
    <row r="33" spans="1:11" ht="15" customHeight="1" x14ac:dyDescent="0.25">
      <c r="A33" s="37" t="s">
        <v>44</v>
      </c>
      <c r="B33" s="19" t="s">
        <v>45</v>
      </c>
      <c r="C33" s="19"/>
      <c r="D33" s="19"/>
      <c r="E33" s="38"/>
      <c r="F33" s="38"/>
    </row>
    <row r="34" spans="1:11" ht="15" customHeight="1" x14ac:dyDescent="0.25">
      <c r="A34" s="37" t="s">
        <v>46</v>
      </c>
      <c r="B34" s="108" t="s">
        <v>47</v>
      </c>
      <c r="C34" s="108"/>
      <c r="D34" s="108"/>
      <c r="E34" s="38"/>
      <c r="F34" s="38"/>
      <c r="H34" s="37"/>
      <c r="I34" s="20"/>
      <c r="J34" s="19"/>
      <c r="K34" s="19"/>
    </row>
    <row r="35" spans="1:11" ht="15" customHeight="1" x14ac:dyDescent="0.25">
      <c r="A35" s="37" t="s">
        <v>48</v>
      </c>
      <c r="B35" s="108" t="s">
        <v>49</v>
      </c>
      <c r="C35" s="108"/>
      <c r="D35" s="108"/>
      <c r="E35" s="19"/>
      <c r="F35" s="19"/>
    </row>
    <row r="36" spans="1:11" ht="13.2" customHeight="1" x14ac:dyDescent="0.25">
      <c r="A36" s="37"/>
      <c r="B36" s="108"/>
      <c r="C36" s="108"/>
      <c r="D36" s="108"/>
      <c r="E36" s="28"/>
      <c r="F36" s="28"/>
    </row>
    <row r="37" spans="1:11" ht="15" customHeight="1" x14ac:dyDescent="0.25">
      <c r="A37" s="109" t="s">
        <v>50</v>
      </c>
      <c r="B37" s="109"/>
      <c r="C37" s="109"/>
      <c r="D37" s="109"/>
      <c r="E37" s="109"/>
      <c r="F37" s="109"/>
    </row>
    <row r="39" spans="1:11" ht="15" customHeight="1" x14ac:dyDescent="0.25">
      <c r="A39" s="25"/>
      <c r="B39" s="39"/>
      <c r="C39" s="40"/>
      <c r="D39" s="40"/>
      <c r="E39" s="40"/>
      <c r="F39" s="41"/>
    </row>
    <row r="40" spans="1:11" ht="15" customHeight="1" x14ac:dyDescent="0.25">
      <c r="A40" s="25"/>
      <c r="B40" s="39"/>
      <c r="C40" s="40"/>
      <c r="D40" s="40"/>
      <c r="E40" s="40"/>
      <c r="F40" s="41"/>
    </row>
    <row r="41" spans="1:11" ht="15" customHeight="1" x14ac:dyDescent="0.25">
      <c r="A41" s="110" t="s">
        <v>51</v>
      </c>
      <c r="B41" s="110"/>
      <c r="C41" s="110"/>
      <c r="D41" s="110"/>
      <c r="E41" s="110"/>
      <c r="F41" s="110"/>
    </row>
    <row r="42" spans="1:11" ht="15" customHeight="1" x14ac:dyDescent="0.25">
      <c r="A42" s="110" t="s">
        <v>52</v>
      </c>
      <c r="B42" s="110"/>
      <c r="C42" s="110"/>
      <c r="D42" s="110"/>
      <c r="E42" s="110"/>
      <c r="F42" s="110"/>
    </row>
    <row r="43" spans="1:11" ht="13.2" customHeight="1" x14ac:dyDescent="0.25">
      <c r="A43" s="25"/>
      <c r="B43" s="15"/>
      <c r="C43" s="26"/>
      <c r="D43" s="29"/>
      <c r="E43" s="28"/>
      <c r="F43" s="28">
        <f>D43*E43</f>
        <v>0</v>
      </c>
    </row>
    <row r="44" spans="1:11" ht="13.2" customHeight="1" x14ac:dyDescent="0.25">
      <c r="A44" s="25"/>
      <c r="B44" s="15"/>
      <c r="C44" s="26"/>
      <c r="D44" s="29"/>
      <c r="E44" s="28"/>
      <c r="F44" s="28">
        <f>D44*E44</f>
        <v>0</v>
      </c>
    </row>
  </sheetData>
  <mergeCells count="14">
    <mergeCell ref="A37:F37"/>
    <mergeCell ref="A41:F41"/>
    <mergeCell ref="A42:F42"/>
    <mergeCell ref="B11:E13"/>
    <mergeCell ref="B32:D32"/>
    <mergeCell ref="B34:D34"/>
    <mergeCell ref="B35:D35"/>
    <mergeCell ref="B36:D36"/>
    <mergeCell ref="B2:D2"/>
    <mergeCell ref="I2:L2"/>
    <mergeCell ref="B3:D3"/>
    <mergeCell ref="I3:L3"/>
    <mergeCell ref="B4:D4"/>
    <mergeCell ref="I4:L4"/>
  </mergeCells>
  <printOptions horizontalCentered="1"/>
  <pageMargins left="0.39370078740157483" right="0.23622047244094491" top="0.23622047244094491" bottom="0.78740157480314965" header="3.4251968503937009" footer="0.39370078740157483"/>
  <pageSetup scale="86" orientation="portrait" useFirstPageNumber="1" horizontalDpi="300" verticalDpi="300" r:id="rId1"/>
  <headerFooter>
    <oddHeader>&amp;C&amp;G</oddHeader>
    <oddFooter>&amp;LWEB: www.quvana.com.mx&amp;RCorreo: ventas1@quvana.com.mx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FF00"/>
  </sheetPr>
  <dimension ref="A1:P39"/>
  <sheetViews>
    <sheetView showGridLines="0" zoomScaleNormal="100" workbookViewId="0">
      <selection activeCell="D18" sqref="D18"/>
    </sheetView>
  </sheetViews>
  <sheetFormatPr baseColWidth="10" defaultColWidth="9.109375" defaultRowHeight="12.75" customHeight="1" x14ac:dyDescent="0.25"/>
  <cols>
    <col min="1" max="1" width="9.77734375" style="1" customWidth="1"/>
    <col min="2" max="2" width="40" style="1" customWidth="1"/>
    <col min="3" max="3" width="9.77734375" style="1" customWidth="1"/>
    <col min="4" max="4" width="12.88671875" style="1" customWidth="1"/>
    <col min="5" max="17" width="10.77734375" style="1" customWidth="1"/>
    <col min="18" max="18" width="11" style="1" customWidth="1"/>
    <col min="19" max="19" width="9.109375" style="1" customWidth="1"/>
    <col min="20" max="16384" width="9.109375" style="1"/>
  </cols>
  <sheetData>
    <row r="1" spans="1:16" ht="15" customHeight="1" x14ac:dyDescent="0.25">
      <c r="E1" s="2"/>
      <c r="F1" s="2"/>
      <c r="G1" s="2"/>
    </row>
    <row r="2" spans="1:16" ht="21" customHeight="1" x14ac:dyDescent="0.25">
      <c r="A2" s="3"/>
      <c r="B2" s="103" t="s">
        <v>53</v>
      </c>
      <c r="C2" s="103"/>
      <c r="D2" s="103"/>
      <c r="E2" s="3"/>
      <c r="F2" s="3"/>
      <c r="G2" s="4"/>
    </row>
    <row r="3" spans="1:16" ht="12" customHeight="1" x14ac:dyDescent="0.25">
      <c r="A3" s="5"/>
      <c r="B3" s="104" t="s">
        <v>1</v>
      </c>
      <c r="C3" s="104"/>
      <c r="D3" s="104"/>
      <c r="E3" s="3"/>
      <c r="F3" s="3"/>
      <c r="G3" s="6"/>
    </row>
    <row r="4" spans="1:16" ht="12" customHeight="1" x14ac:dyDescent="0.25">
      <c r="A4" s="7"/>
      <c r="B4" s="104" t="s">
        <v>54</v>
      </c>
      <c r="C4" s="104"/>
      <c r="D4" s="104"/>
      <c r="E4" s="3"/>
      <c r="F4" s="3"/>
      <c r="G4" s="8"/>
    </row>
    <row r="5" spans="1:16" ht="21" customHeight="1" x14ac:dyDescent="0.25">
      <c r="A5" s="43"/>
      <c r="B5" s="44"/>
      <c r="C5" s="44"/>
      <c r="D5" s="44"/>
      <c r="E5" s="45"/>
      <c r="F5" s="46"/>
      <c r="G5" s="46"/>
      <c r="H5" s="43"/>
      <c r="I5" s="43"/>
      <c r="J5" s="43"/>
      <c r="K5" s="43"/>
      <c r="L5" s="43"/>
      <c r="M5" s="43"/>
      <c r="N5" s="43"/>
      <c r="O5" s="43"/>
      <c r="P5" s="43"/>
    </row>
    <row r="6" spans="1:16" ht="12.75" customHeight="1" x14ac:dyDescent="0.25">
      <c r="A6" s="13" t="s">
        <v>55</v>
      </c>
      <c r="B6" s="14" t="e">
        <f>COTIZACION!#REF!</f>
        <v>#REF!</v>
      </c>
      <c r="C6" s="15"/>
      <c r="D6" s="15"/>
      <c r="E6" s="16"/>
      <c r="F6" s="17"/>
      <c r="G6" s="17"/>
    </row>
    <row r="7" spans="1:16" ht="12.75" customHeight="1" x14ac:dyDescent="0.25">
      <c r="A7" s="13"/>
      <c r="B7" s="14"/>
      <c r="C7" s="15"/>
      <c r="D7" s="15"/>
      <c r="E7" s="16"/>
      <c r="F7" s="17"/>
      <c r="G7" s="17"/>
    </row>
    <row r="8" spans="1:16" ht="12.75" customHeight="1" x14ac:dyDescent="0.25">
      <c r="A8" s="13" t="s">
        <v>56</v>
      </c>
      <c r="B8" s="14" t="e">
        <f>COTIZACION!#REF!</f>
        <v>#REF!</v>
      </c>
      <c r="C8" s="47"/>
      <c r="D8" s="47"/>
      <c r="E8" s="47"/>
      <c r="F8" s="47"/>
      <c r="G8" s="47"/>
      <c r="H8" s="47"/>
      <c r="I8" s="47"/>
      <c r="J8" s="47"/>
      <c r="K8" s="47"/>
      <c r="L8" s="47"/>
      <c r="M8" s="47"/>
      <c r="N8" s="47"/>
    </row>
    <row r="9" spans="1:16" ht="15" customHeight="1" x14ac:dyDescent="0.25">
      <c r="A9" s="13" t="s">
        <v>9</v>
      </c>
      <c r="B9" s="20" t="e">
        <f>COTIZACION!#REF!</f>
        <v>#REF!</v>
      </c>
      <c r="C9" s="47"/>
      <c r="D9" s="47"/>
      <c r="E9" s="47"/>
      <c r="F9" s="47"/>
      <c r="G9" s="47"/>
      <c r="H9" s="47"/>
      <c r="I9" s="47"/>
      <c r="J9" s="47"/>
      <c r="K9" s="47"/>
      <c r="L9" s="47"/>
      <c r="M9" s="47"/>
      <c r="N9" s="47"/>
    </row>
    <row r="10" spans="1:16" ht="12.75" customHeight="1" x14ac:dyDescent="0.25">
      <c r="A10" s="13" t="s">
        <v>11</v>
      </c>
      <c r="B10" s="107" t="str">
        <f>COTIZACION!B11</f>
        <v>"Equipo de sand blast de 90L"</v>
      </c>
      <c r="C10" s="107"/>
      <c r="D10" s="107"/>
      <c r="E10" s="107"/>
      <c r="F10" s="107"/>
      <c r="G10" s="107"/>
      <c r="H10" s="107"/>
      <c r="I10" s="107"/>
      <c r="J10" s="107"/>
      <c r="K10" s="107"/>
      <c r="L10" s="107"/>
      <c r="M10" s="107"/>
      <c r="N10" s="107"/>
    </row>
    <row r="11" spans="1:16" ht="12.75" customHeight="1" x14ac:dyDescent="0.25">
      <c r="A11" s="47"/>
      <c r="B11" s="107"/>
      <c r="C11" s="107"/>
      <c r="D11" s="107"/>
      <c r="E11" s="107"/>
      <c r="F11" s="107"/>
      <c r="G11" s="107"/>
      <c r="H11" s="107"/>
      <c r="I11" s="107"/>
      <c r="J11" s="107"/>
      <c r="K11" s="107"/>
      <c r="L11" s="107"/>
      <c r="M11" s="107"/>
      <c r="N11" s="107"/>
      <c r="O11" s="1" t="s">
        <v>57</v>
      </c>
    </row>
    <row r="12" spans="1:16" ht="12.75" customHeight="1" x14ac:dyDescent="0.25">
      <c r="A12" s="111" t="s">
        <v>58</v>
      </c>
      <c r="B12" s="111"/>
      <c r="C12" s="111"/>
      <c r="D12" s="111"/>
      <c r="E12" s="111"/>
      <c r="F12" s="111"/>
      <c r="G12" s="111"/>
      <c r="H12" s="111"/>
      <c r="I12" s="111"/>
      <c r="J12" s="111"/>
      <c r="K12" s="111"/>
      <c r="L12" s="111"/>
      <c r="M12" s="111"/>
      <c r="N12" s="111"/>
      <c r="O12" s="111"/>
      <c r="P12" s="111"/>
    </row>
    <row r="13" spans="1:16" ht="12.75" customHeight="1" x14ac:dyDescent="0.25">
      <c r="A13" s="22"/>
      <c r="B13" s="23"/>
      <c r="C13" s="23"/>
      <c r="D13" s="23"/>
      <c r="E13" s="23"/>
      <c r="F13" s="23"/>
      <c r="G13" s="23"/>
      <c r="M13" s="112" t="s">
        <v>59</v>
      </c>
      <c r="N13" s="113"/>
      <c r="O13" s="113"/>
      <c r="P13" s="114"/>
    </row>
    <row r="14" spans="1:16" ht="33.75" customHeight="1" x14ac:dyDescent="0.25">
      <c r="A14" s="24" t="s">
        <v>15</v>
      </c>
      <c r="B14" s="24" t="s">
        <v>16</v>
      </c>
      <c r="C14" s="24" t="s">
        <v>17</v>
      </c>
      <c r="D14" s="24" t="s">
        <v>18</v>
      </c>
      <c r="E14" s="48" t="s">
        <v>60</v>
      </c>
      <c r="F14" s="48" t="s">
        <v>61</v>
      </c>
      <c r="G14" s="48" t="s">
        <v>62</v>
      </c>
      <c r="H14" s="48" t="s">
        <v>63</v>
      </c>
      <c r="I14" s="48" t="s">
        <v>64</v>
      </c>
      <c r="J14" s="48" t="s">
        <v>65</v>
      </c>
      <c r="K14" s="24" t="s">
        <v>66</v>
      </c>
      <c r="L14" s="49" t="s">
        <v>67</v>
      </c>
      <c r="M14" s="50" t="s">
        <v>68</v>
      </c>
      <c r="N14" s="50" t="s">
        <v>69</v>
      </c>
      <c r="O14" s="50" t="s">
        <v>62</v>
      </c>
      <c r="P14" s="50" t="s">
        <v>63</v>
      </c>
    </row>
    <row r="15" spans="1:16" ht="13.2" customHeight="1" x14ac:dyDescent="0.25">
      <c r="A15" s="51"/>
      <c r="B15" s="52"/>
      <c r="C15" s="53"/>
      <c r="D15" s="25"/>
      <c r="E15" s="54"/>
      <c r="F15" s="55"/>
      <c r="G15" s="56"/>
      <c r="H15" s="57"/>
      <c r="I15" s="58"/>
      <c r="J15" s="59"/>
      <c r="K15" s="59"/>
      <c r="L15" s="60"/>
      <c r="M15" s="61"/>
      <c r="N15" s="62"/>
      <c r="O15" s="62"/>
      <c r="P15" s="63"/>
    </row>
    <row r="16" spans="1:16" ht="12.9" customHeight="1" x14ac:dyDescent="0.25">
      <c r="A16" s="64" t="str">
        <f>COTIZACION!A16</f>
        <v>1</v>
      </c>
      <c r="B16" s="15" t="str">
        <f>COTIZACION!B16</f>
        <v>EQUIPO DE SAND BLAST DE 90L DE CAPACIDAD  MODELO QVN-ESB-01-90L, PRESION MAX 100 PSI, 44 CM DE DIAM. 1.05 M DE ALTURA, INCLUYE FILTRO DE AIRE DE ENTRADA AL TANQUE, VALVULAS DE BLOQUEO, CONEXIONES, CONEXIONES PARA MANGUERA DE SAND BLAST DE 3/4" DIAM,  TAPON DE ENTRADA DE ABRASIVO, VENTANA DE INSPECCION, LLANTAS DE 7 PULG, FABRICADO EN ACERO AL CARBON, ACABADO ANTICORROSIVO DE ALTA RESISTENCIA, MANGUERA DE SAND BLAST 4 CAPAS DE 3/4" DIAM DE 15.24M Y BOQUILLA DE SAND BLAST SAS-4 CARBURO DE SILICIO DEL #4.</v>
      </c>
      <c r="C16" s="64" t="str">
        <f>COTIZACION!C16</f>
        <v>PZA</v>
      </c>
      <c r="D16" s="64">
        <f>COTIZACION!D16</f>
        <v>1</v>
      </c>
      <c r="E16" s="65">
        <f>('ANALISIS PRECIOS'!F35)/1.1</f>
        <v>10766.363636363636</v>
      </c>
      <c r="F16" s="35">
        <f>E16*0.1</f>
        <v>1076.6363636363637</v>
      </c>
      <c r="G16" s="35">
        <f>'ANALISIS PRECIOS'!L23</f>
        <v>5400</v>
      </c>
      <c r="H16" s="66">
        <f>'ANALISIS PRECIOS'!R23</f>
        <v>810</v>
      </c>
      <c r="I16" s="65">
        <f>(E16+F16+G16+H16)</f>
        <v>18053</v>
      </c>
      <c r="J16" s="67">
        <f>$G$39</f>
        <v>1.1880000000000002</v>
      </c>
      <c r="K16" s="35">
        <f t="shared" ref="K16" si="0">I16*J16</f>
        <v>21446.964000000004</v>
      </c>
      <c r="L16" s="68">
        <f t="shared" ref="L16" si="1">K16*D16</f>
        <v>21446.964000000004</v>
      </c>
      <c r="M16" s="69">
        <f t="shared" ref="M16" si="2">D16*E16</f>
        <v>10766.363636363636</v>
      </c>
      <c r="N16" s="70">
        <f t="shared" ref="N16" si="3">D16*F16</f>
        <v>1076.6363636363637</v>
      </c>
      <c r="O16" s="70">
        <f t="shared" ref="O16" si="4">D16*G16</f>
        <v>5400</v>
      </c>
      <c r="P16" s="71">
        <f t="shared" ref="P16" si="5">D16*H16</f>
        <v>810</v>
      </c>
    </row>
    <row r="17" spans="1:16" ht="12.9" customHeight="1" x14ac:dyDescent="0.25">
      <c r="A17" s="64" t="e">
        <f>COTIZACION!#REF!</f>
        <v>#REF!</v>
      </c>
      <c r="B17" s="15" t="e">
        <f>COTIZACION!#REF!</f>
        <v>#REF!</v>
      </c>
      <c r="C17" s="64" t="e">
        <f>COTIZACION!#REF!</f>
        <v>#REF!</v>
      </c>
      <c r="D17" s="64">
        <v>1</v>
      </c>
      <c r="E17" s="65">
        <f>('ANALISIS PRECIOS'!F48)/1.1</f>
        <v>8227.2727272727261</v>
      </c>
      <c r="F17" s="35"/>
      <c r="G17" s="35">
        <f>'ANALISIS PRECIOS'!L24</f>
        <v>0</v>
      </c>
      <c r="H17" s="66">
        <f>'ANALISIS PRECIOS'!R24</f>
        <v>0</v>
      </c>
      <c r="I17" s="65">
        <f>(E17+F17+G17+H17)</f>
        <v>8227.2727272727261</v>
      </c>
      <c r="J17" s="67">
        <f>$G$39</f>
        <v>1.1880000000000002</v>
      </c>
      <c r="K17" s="35">
        <f t="shared" ref="K17" si="6">I17*J17</f>
        <v>9774</v>
      </c>
      <c r="L17" s="68">
        <f>K17*D17</f>
        <v>9774</v>
      </c>
      <c r="M17" s="69">
        <f t="shared" ref="M17" si="7">D17*E17</f>
        <v>8227.2727272727261</v>
      </c>
      <c r="N17" s="70">
        <f t="shared" ref="N17" si="8">D17*F17</f>
        <v>0</v>
      </c>
      <c r="O17" s="70">
        <f t="shared" ref="O17" si="9">D17*G17</f>
        <v>0</v>
      </c>
      <c r="P17" s="71">
        <f t="shared" ref="P17" si="10">D17*H17</f>
        <v>0</v>
      </c>
    </row>
    <row r="18" spans="1:16" ht="12.9" customHeight="1" x14ac:dyDescent="0.25">
      <c r="A18" s="64"/>
      <c r="B18" s="15"/>
      <c r="C18" s="64">
        <f>COTIZACION!C36</f>
        <v>0</v>
      </c>
      <c r="D18" s="64">
        <f>COTIZACION!D36</f>
        <v>0</v>
      </c>
      <c r="E18" s="65"/>
      <c r="F18" s="35"/>
      <c r="G18" s="35"/>
      <c r="H18" s="66"/>
      <c r="I18" s="65">
        <f t="shared" ref="I18" si="11">(E18+F18+G18+H18)</f>
        <v>0</v>
      </c>
      <c r="J18" s="67">
        <f t="shared" ref="J18:J25" si="12">$G$39</f>
        <v>1.1880000000000002</v>
      </c>
      <c r="K18" s="35">
        <f t="shared" ref="K18" si="13">I18*J18</f>
        <v>0</v>
      </c>
      <c r="L18" s="68">
        <f t="shared" ref="L18" si="14">K18*D18</f>
        <v>0</v>
      </c>
      <c r="M18" s="69">
        <f t="shared" ref="M18" si="15">D18*E18</f>
        <v>0</v>
      </c>
      <c r="N18" s="70">
        <f t="shared" ref="N18" si="16">D18*F18</f>
        <v>0</v>
      </c>
      <c r="O18" s="70">
        <f t="shared" ref="O18" si="17">D18*G18</f>
        <v>0</v>
      </c>
      <c r="P18" s="71">
        <f t="shared" ref="P18" si="18">D18*H18</f>
        <v>0</v>
      </c>
    </row>
    <row r="19" spans="1:16" ht="12.9" customHeight="1" x14ac:dyDescent="0.25">
      <c r="A19" s="64">
        <f>COTIZACION!A43</f>
        <v>0</v>
      </c>
      <c r="B19" s="15">
        <f>COTIZACION!B43</f>
        <v>0</v>
      </c>
      <c r="C19" s="64">
        <f>COTIZACION!C43</f>
        <v>0</v>
      </c>
      <c r="D19" s="64">
        <f>COTIZACION!D43</f>
        <v>0</v>
      </c>
      <c r="E19" s="65"/>
      <c r="F19" s="35"/>
      <c r="G19" s="35"/>
      <c r="H19" s="66"/>
      <c r="I19" s="65">
        <f t="shared" ref="I19" si="19">(E19+F19+G19+H19)</f>
        <v>0</v>
      </c>
      <c r="J19" s="67">
        <f t="shared" si="12"/>
        <v>1.1880000000000002</v>
      </c>
      <c r="K19" s="35">
        <f t="shared" ref="K19" si="20">I19*J19</f>
        <v>0</v>
      </c>
      <c r="L19" s="68">
        <f t="shared" ref="L19" si="21">K19*D19</f>
        <v>0</v>
      </c>
      <c r="M19" s="69">
        <f t="shared" ref="M19" si="22">D19*E19</f>
        <v>0</v>
      </c>
      <c r="N19" s="70">
        <f t="shared" ref="N19" si="23">D19*F19</f>
        <v>0</v>
      </c>
      <c r="O19" s="70">
        <f t="shared" ref="O19" si="24">D19*G19</f>
        <v>0</v>
      </c>
      <c r="P19" s="71">
        <f t="shared" ref="P19" si="25">D19*H19</f>
        <v>0</v>
      </c>
    </row>
    <row r="20" spans="1:16" ht="12.9" customHeight="1" x14ac:dyDescent="0.25">
      <c r="A20" s="64">
        <f>COTIZACION!A44</f>
        <v>0</v>
      </c>
      <c r="B20" s="15">
        <f>COTIZACION!B44</f>
        <v>0</v>
      </c>
      <c r="C20" s="64">
        <f>COTIZACION!C44</f>
        <v>0</v>
      </c>
      <c r="D20" s="64">
        <f>COTIZACION!D44</f>
        <v>0</v>
      </c>
      <c r="E20" s="65"/>
      <c r="F20" s="35"/>
      <c r="G20" s="35"/>
      <c r="H20" s="66"/>
      <c r="I20" s="65">
        <f t="shared" ref="I20:I22" si="26">(E20+F20+G20+H20)</f>
        <v>0</v>
      </c>
      <c r="J20" s="67">
        <f t="shared" si="12"/>
        <v>1.1880000000000002</v>
      </c>
      <c r="K20" s="35">
        <f t="shared" ref="K20:K22" si="27">I20*J20</f>
        <v>0</v>
      </c>
      <c r="L20" s="68">
        <f t="shared" ref="L20:L22" si="28">K20*D20</f>
        <v>0</v>
      </c>
      <c r="M20" s="69">
        <f t="shared" ref="M20:M22" si="29">D20*E20</f>
        <v>0</v>
      </c>
      <c r="N20" s="70">
        <f t="shared" ref="N20:N22" si="30">D20*F20</f>
        <v>0</v>
      </c>
      <c r="O20" s="70">
        <f t="shared" ref="O20:O22" si="31">D20*G20</f>
        <v>0</v>
      </c>
      <c r="P20" s="71">
        <f t="shared" ref="P20:P22" si="32">D20*H20</f>
        <v>0</v>
      </c>
    </row>
    <row r="21" spans="1:16" ht="12.9" customHeight="1" x14ac:dyDescent="0.25">
      <c r="A21" s="64">
        <f>COTIZACION!A17</f>
        <v>0</v>
      </c>
      <c r="B21" s="15" t="str">
        <f>COTIZACION!B17</f>
        <v>DIMENSIONES:</v>
      </c>
      <c r="C21" s="64">
        <f>COTIZACION!C17</f>
        <v>0</v>
      </c>
      <c r="D21" s="64">
        <f>COTIZACION!D17</f>
        <v>0</v>
      </c>
      <c r="E21" s="65"/>
      <c r="F21" s="35"/>
      <c r="G21" s="35"/>
      <c r="H21" s="66"/>
      <c r="I21" s="65">
        <f t="shared" si="26"/>
        <v>0</v>
      </c>
      <c r="J21" s="67">
        <f t="shared" si="12"/>
        <v>1.1880000000000002</v>
      </c>
      <c r="K21" s="35">
        <f t="shared" si="27"/>
        <v>0</v>
      </c>
      <c r="L21" s="68">
        <f t="shared" si="28"/>
        <v>0</v>
      </c>
      <c r="M21" s="69">
        <f t="shared" si="29"/>
        <v>0</v>
      </c>
      <c r="N21" s="70">
        <f t="shared" si="30"/>
        <v>0</v>
      </c>
      <c r="O21" s="70">
        <f t="shared" si="31"/>
        <v>0</v>
      </c>
      <c r="P21" s="71">
        <f t="shared" si="32"/>
        <v>0</v>
      </c>
    </row>
    <row r="22" spans="1:16" ht="12.9" customHeight="1" x14ac:dyDescent="0.25">
      <c r="A22" s="64">
        <f>COTIZACION!A18</f>
        <v>0</v>
      </c>
      <c r="B22" s="15" t="str">
        <f>COTIZACION!B18</f>
        <v>Ancho: 55cm</v>
      </c>
      <c r="C22" s="64">
        <f>COTIZACION!C18</f>
        <v>0</v>
      </c>
      <c r="D22" s="64">
        <f>COTIZACION!D18</f>
        <v>0</v>
      </c>
      <c r="E22" s="65"/>
      <c r="F22" s="35"/>
      <c r="G22" s="35"/>
      <c r="H22" s="66"/>
      <c r="I22" s="65">
        <f t="shared" si="26"/>
        <v>0</v>
      </c>
      <c r="J22" s="67">
        <f t="shared" si="12"/>
        <v>1.1880000000000002</v>
      </c>
      <c r="K22" s="35">
        <f t="shared" si="27"/>
        <v>0</v>
      </c>
      <c r="L22" s="68">
        <f t="shared" si="28"/>
        <v>0</v>
      </c>
      <c r="M22" s="69">
        <f t="shared" si="29"/>
        <v>0</v>
      </c>
      <c r="N22" s="70">
        <f t="shared" si="30"/>
        <v>0</v>
      </c>
      <c r="O22" s="70">
        <f t="shared" si="31"/>
        <v>0</v>
      </c>
      <c r="P22" s="71">
        <f t="shared" si="32"/>
        <v>0</v>
      </c>
    </row>
    <row r="23" spans="1:16" ht="12.9" customHeight="1" x14ac:dyDescent="0.25">
      <c r="A23" s="64">
        <f>COTIZACION!A19</f>
        <v>0</v>
      </c>
      <c r="B23" s="15" t="str">
        <f>COTIZACION!B19</f>
        <v>Largo: 71cm</v>
      </c>
      <c r="C23" s="64">
        <f>COTIZACION!C19</f>
        <v>0</v>
      </c>
      <c r="D23" s="64">
        <f>COTIZACION!D19</f>
        <v>0</v>
      </c>
      <c r="E23" s="65"/>
      <c r="F23" s="35"/>
      <c r="G23" s="35"/>
      <c r="H23" s="66"/>
      <c r="I23" s="65">
        <f t="shared" ref="I23" si="33">(E23+F23+G23+H23)</f>
        <v>0</v>
      </c>
      <c r="J23" s="67">
        <f t="shared" si="12"/>
        <v>1.1880000000000002</v>
      </c>
      <c r="K23" s="35">
        <f t="shared" ref="K23" si="34">I23*J23</f>
        <v>0</v>
      </c>
      <c r="L23" s="68">
        <f t="shared" ref="L23" si="35">K23*D23</f>
        <v>0</v>
      </c>
      <c r="M23" s="69">
        <f t="shared" ref="M23" si="36">D23*E23</f>
        <v>0</v>
      </c>
      <c r="N23" s="70">
        <f t="shared" ref="N23" si="37">D23*F23</f>
        <v>0</v>
      </c>
      <c r="O23" s="70">
        <f t="shared" ref="O23" si="38">D23*G23</f>
        <v>0</v>
      </c>
      <c r="P23" s="71">
        <f t="shared" ref="P23" si="39">D23*H23</f>
        <v>0</v>
      </c>
    </row>
    <row r="24" spans="1:16" ht="12.9" customHeight="1" x14ac:dyDescent="0.25">
      <c r="A24" s="64">
        <f>COTIZACION!A20</f>
        <v>0</v>
      </c>
      <c r="B24" s="15" t="str">
        <f>COTIZACION!B20</f>
        <v>Altura: 105cm</v>
      </c>
      <c r="C24" s="64">
        <f>COTIZACION!C20</f>
        <v>0</v>
      </c>
      <c r="D24" s="64">
        <f>COTIZACION!D20</f>
        <v>0</v>
      </c>
      <c r="E24" s="65"/>
      <c r="F24" s="35"/>
      <c r="G24" s="35"/>
      <c r="H24" s="66"/>
      <c r="I24" s="65">
        <f t="shared" ref="I24" si="40">(E24+F24+G24+H24)</f>
        <v>0</v>
      </c>
      <c r="J24" s="67">
        <f t="shared" si="12"/>
        <v>1.1880000000000002</v>
      </c>
      <c r="K24" s="35">
        <f t="shared" ref="K24" si="41">I24*J24</f>
        <v>0</v>
      </c>
      <c r="L24" s="68">
        <f t="shared" ref="L24" si="42">K24*D24</f>
        <v>0</v>
      </c>
      <c r="M24" s="69">
        <f t="shared" ref="M24" si="43">D24*E24</f>
        <v>0</v>
      </c>
      <c r="N24" s="70">
        <f t="shared" ref="N24" si="44">D24*F24</f>
        <v>0</v>
      </c>
      <c r="O24" s="70">
        <f t="shared" ref="O24" si="45">D24*G24</f>
        <v>0</v>
      </c>
      <c r="P24" s="71">
        <f t="shared" ref="P24" si="46">D24*H24</f>
        <v>0</v>
      </c>
    </row>
    <row r="25" spans="1:16" ht="12.9" customHeight="1" x14ac:dyDescent="0.25">
      <c r="A25" s="64">
        <f>COTIZACION!A21</f>
        <v>0</v>
      </c>
      <c r="B25" s="15" t="str">
        <f>COTIZACION!B21</f>
        <v>peso equipo 72 kg</v>
      </c>
      <c r="C25" s="64">
        <f>COTIZACION!C21</f>
        <v>0</v>
      </c>
      <c r="D25" s="64">
        <f>COTIZACION!D21</f>
        <v>0</v>
      </c>
      <c r="E25" s="65"/>
      <c r="F25" s="35"/>
      <c r="G25" s="35"/>
      <c r="H25" s="66"/>
      <c r="I25" s="65">
        <f t="shared" ref="I25" si="47">(E25+F25+G25+H25)</f>
        <v>0</v>
      </c>
      <c r="J25" s="67">
        <f t="shared" si="12"/>
        <v>1.1880000000000002</v>
      </c>
      <c r="K25" s="35">
        <f t="shared" ref="K25" si="48">I25*J25</f>
        <v>0</v>
      </c>
      <c r="L25" s="68">
        <f t="shared" ref="L25" si="49">K25*D25</f>
        <v>0</v>
      </c>
      <c r="M25" s="69">
        <f t="shared" ref="M25" si="50">D25*E25</f>
        <v>0</v>
      </c>
      <c r="N25" s="70">
        <f t="shared" ref="N25" si="51">D25*F25</f>
        <v>0</v>
      </c>
      <c r="O25" s="70">
        <f t="shared" ref="O25" si="52">D25*G25</f>
        <v>0</v>
      </c>
      <c r="P25" s="71">
        <f t="shared" ref="P25" si="53">D25*H25</f>
        <v>0</v>
      </c>
    </row>
    <row r="26" spans="1:16" ht="12.9" customHeight="1" x14ac:dyDescent="0.25">
      <c r="A26" s="25"/>
      <c r="B26" s="72"/>
      <c r="C26" s="25"/>
      <c r="D26" s="27"/>
      <c r="E26" s="35"/>
      <c r="F26" s="35"/>
      <c r="G26" s="35"/>
      <c r="H26" s="35"/>
      <c r="I26" s="35"/>
      <c r="J26" s="35"/>
      <c r="K26" s="35"/>
      <c r="L26" s="68"/>
      <c r="M26" s="73"/>
      <c r="N26" s="73"/>
      <c r="O26" s="73"/>
      <c r="P26" s="73"/>
    </row>
    <row r="27" spans="1:16" ht="13.2" customHeight="1" x14ac:dyDescent="0.25">
      <c r="A27" s="25"/>
      <c r="B27" s="72"/>
      <c r="C27" s="74"/>
      <c r="D27" s="75"/>
      <c r="E27" s="76"/>
      <c r="F27" s="76"/>
      <c r="G27" s="76"/>
      <c r="H27" s="76"/>
      <c r="I27" s="76"/>
      <c r="J27" s="76"/>
      <c r="K27" s="77" t="s">
        <v>70</v>
      </c>
      <c r="L27" s="68">
        <f>SUM(L16:L26)</f>
        <v>31220.964000000004</v>
      </c>
      <c r="M27" s="78">
        <f>SUM(M16:M26)</f>
        <v>18993.63636363636</v>
      </c>
      <c r="N27" s="78">
        <f>SUM(N16:N26)</f>
        <v>1076.6363636363637</v>
      </c>
      <c r="O27" s="78">
        <f>SUM(O16:O26)</f>
        <v>5400</v>
      </c>
      <c r="P27" s="78">
        <f>SUM(P16:P26)</f>
        <v>810</v>
      </c>
    </row>
    <row r="28" spans="1:16" ht="13.2" customHeight="1" x14ac:dyDescent="0.25">
      <c r="A28" s="25"/>
      <c r="B28" s="72"/>
      <c r="C28" s="25"/>
      <c r="D28" s="79"/>
      <c r="E28" s="35"/>
      <c r="F28" s="28"/>
      <c r="G28" s="28"/>
    </row>
    <row r="29" spans="1:16" ht="15" customHeight="1" x14ac:dyDescent="0.25">
      <c r="A29" s="36" t="s">
        <v>64</v>
      </c>
      <c r="B29" s="34"/>
      <c r="C29" s="34"/>
      <c r="D29" s="80"/>
      <c r="E29" s="35"/>
      <c r="F29" s="28"/>
      <c r="G29" s="28"/>
    </row>
    <row r="30" spans="1:16" ht="15" customHeight="1" x14ac:dyDescent="0.25">
      <c r="A30" s="37" t="s">
        <v>40</v>
      </c>
      <c r="B30" s="19" t="s">
        <v>68</v>
      </c>
      <c r="C30" s="34"/>
      <c r="D30" s="81">
        <f>M27</f>
        <v>18993.63636363636</v>
      </c>
      <c r="E30" s="35"/>
      <c r="F30" s="28"/>
      <c r="G30" s="28"/>
    </row>
    <row r="31" spans="1:16" ht="15" customHeight="1" x14ac:dyDescent="0.25">
      <c r="A31" s="37" t="s">
        <v>42</v>
      </c>
      <c r="B31" s="19" t="s">
        <v>61</v>
      </c>
      <c r="C31" s="34"/>
      <c r="D31" s="81">
        <f>N27</f>
        <v>1076.6363636363637</v>
      </c>
      <c r="E31" s="35"/>
      <c r="F31" s="28"/>
      <c r="G31" s="28"/>
    </row>
    <row r="32" spans="1:16" ht="15" customHeight="1" x14ac:dyDescent="0.25">
      <c r="A32" s="37" t="s">
        <v>44</v>
      </c>
      <c r="B32" s="19" t="s">
        <v>62</v>
      </c>
      <c r="C32" s="34"/>
      <c r="D32" s="81">
        <f>O27</f>
        <v>5400</v>
      </c>
      <c r="E32" s="35"/>
      <c r="F32" s="28"/>
      <c r="G32" s="28"/>
    </row>
    <row r="33" spans="1:14" ht="15" customHeight="1" x14ac:dyDescent="0.25">
      <c r="A33" s="37" t="s">
        <v>46</v>
      </c>
      <c r="B33" s="19" t="s">
        <v>71</v>
      </c>
      <c r="C33" s="34"/>
      <c r="D33" s="81">
        <f>P27</f>
        <v>810</v>
      </c>
      <c r="E33" s="35"/>
      <c r="F33" s="28"/>
      <c r="G33" s="28"/>
    </row>
    <row r="34" spans="1:14" ht="15" customHeight="1" x14ac:dyDescent="0.25">
      <c r="A34" s="37"/>
      <c r="B34" s="19"/>
      <c r="C34" s="82" t="s">
        <v>72</v>
      </c>
      <c r="D34" s="83">
        <f>SUM(D30:D33)</f>
        <v>26280.272727272724</v>
      </c>
      <c r="E34" s="38"/>
      <c r="F34" s="38"/>
      <c r="G34" s="84">
        <v>1</v>
      </c>
    </row>
    <row r="35" spans="1:14" ht="15" customHeight="1" x14ac:dyDescent="0.25">
      <c r="A35" s="36" t="s">
        <v>73</v>
      </c>
      <c r="B35" s="19"/>
      <c r="C35" s="85"/>
      <c r="D35" s="19"/>
      <c r="F35" s="19"/>
      <c r="G35" s="27"/>
    </row>
    <row r="36" spans="1:14" ht="15" customHeight="1" x14ac:dyDescent="0.25">
      <c r="A36" s="37" t="s">
        <v>48</v>
      </c>
      <c r="B36" s="19" t="s">
        <v>74</v>
      </c>
      <c r="C36" s="85">
        <v>0.08</v>
      </c>
      <c r="D36" s="81">
        <f>D34*C36</f>
        <v>2102.4218181818178</v>
      </c>
      <c r="F36" s="19"/>
      <c r="G36" s="27">
        <f>G34*C36</f>
        <v>0.08</v>
      </c>
      <c r="N36" s="1" t="s">
        <v>75</v>
      </c>
    </row>
    <row r="37" spans="1:14" ht="15" customHeight="1" x14ac:dyDescent="0.25">
      <c r="A37" s="37" t="s">
        <v>76</v>
      </c>
      <c r="B37" s="19" t="s">
        <v>77</v>
      </c>
      <c r="C37" s="85"/>
      <c r="D37" s="81">
        <f>(D34+D36)*C37</f>
        <v>0</v>
      </c>
      <c r="F37" s="19"/>
      <c r="G37" s="27">
        <f>(G34+G36)*C37</f>
        <v>0</v>
      </c>
      <c r="N37" s="1" t="s">
        <v>78</v>
      </c>
    </row>
    <row r="38" spans="1:14" ht="15" customHeight="1" x14ac:dyDescent="0.25">
      <c r="A38" s="37" t="s">
        <v>79</v>
      </c>
      <c r="B38" s="19" t="s">
        <v>80</v>
      </c>
      <c r="C38" s="85">
        <v>0.1</v>
      </c>
      <c r="D38" s="81">
        <f>(D34+D36+D37)*C38</f>
        <v>2838.2694545454542</v>
      </c>
      <c r="F38" s="19"/>
      <c r="G38" s="27">
        <f>(G34+G36+G37)*C38</f>
        <v>0.10800000000000001</v>
      </c>
    </row>
    <row r="39" spans="1:14" ht="15" customHeight="1" x14ac:dyDescent="0.25">
      <c r="A39" s="86"/>
      <c r="B39" s="87"/>
      <c r="C39" s="13" t="s">
        <v>70</v>
      </c>
      <c r="D39" s="83">
        <f>SUM(D34:D38)</f>
        <v>31220.963999999996</v>
      </c>
      <c r="F39" s="88" t="s">
        <v>81</v>
      </c>
      <c r="G39" s="67">
        <f>SUM(G34:G38)</f>
        <v>1.1880000000000002</v>
      </c>
    </row>
  </sheetData>
  <mergeCells count="6">
    <mergeCell ref="M13:P13"/>
    <mergeCell ref="B2:D2"/>
    <mergeCell ref="B3:D3"/>
    <mergeCell ref="B4:D4"/>
    <mergeCell ref="B10:N11"/>
    <mergeCell ref="A12:P12"/>
  </mergeCells>
  <printOptions horizontalCentered="1"/>
  <pageMargins left="0.23622047244094491" right="3.937007874015748E-2" top="0.23622047244094491" bottom="0.78740157480314965" header="3.4251968503937009" footer="0.39370078740157483"/>
  <pageSetup scale="65" orientation="landscape" useFirstPageNumber="1" horizontalDpi="300" verticalDpi="300"/>
  <headerFooter>
    <oddHeader>&amp;C&amp;G</oddHeader>
    <oddFooter>&amp;LWEB:www.quvana.com.mx &amp;RCorreo:
ingenieria@quvana.com.mx 
&amp;G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FF00"/>
  </sheetPr>
  <dimension ref="A1:R153"/>
  <sheetViews>
    <sheetView showGridLines="0" zoomScaleNormal="100" workbookViewId="0">
      <selection activeCell="H35" sqref="H35"/>
    </sheetView>
  </sheetViews>
  <sheetFormatPr baseColWidth="10" defaultColWidth="9.109375" defaultRowHeight="12.75" customHeight="1" x14ac:dyDescent="0.25"/>
  <cols>
    <col min="1" max="1" width="9.77734375" style="1" customWidth="1"/>
    <col min="2" max="2" width="25.109375" style="1" customWidth="1"/>
    <col min="3" max="3" width="9.77734375" style="1" customWidth="1"/>
    <col min="4" max="4" width="7.77734375" style="42" customWidth="1"/>
    <col min="5" max="5" width="10.77734375" style="1" customWidth="1"/>
    <col min="6" max="6" width="12.77734375" style="1" customWidth="1"/>
    <col min="7" max="7" width="5.77734375" style="1" customWidth="1"/>
    <col min="8" max="8" width="17.44140625" style="1" customWidth="1"/>
    <col min="9" max="9" width="9.21875" style="1" customWidth="1"/>
    <col min="10" max="10" width="7.77734375" style="42" customWidth="1"/>
    <col min="11" max="11" width="10.77734375" style="1" customWidth="1"/>
    <col min="12" max="12" width="12.77734375" style="1" customWidth="1"/>
    <col min="13" max="13" width="5.77734375" style="1" customWidth="1"/>
    <col min="14" max="14" width="24" style="1" customWidth="1"/>
    <col min="15" max="15" width="10.77734375" style="1" customWidth="1"/>
    <col min="16" max="16" width="7.77734375" style="42" customWidth="1"/>
    <col min="17" max="17" width="10.77734375" style="1" customWidth="1"/>
    <col min="18" max="18" width="12.77734375" style="1" customWidth="1"/>
    <col min="19" max="19" width="9.109375" style="1" customWidth="1"/>
    <col min="20" max="16384" width="9.109375" style="1"/>
  </cols>
  <sheetData>
    <row r="1" spans="1:18" ht="15" customHeight="1" x14ac:dyDescent="0.25">
      <c r="E1" s="2"/>
      <c r="F1" s="2"/>
      <c r="G1" s="2"/>
    </row>
    <row r="2" spans="1:18" ht="21" customHeight="1" x14ac:dyDescent="0.25">
      <c r="A2" s="3"/>
      <c r="B2" s="3" t="s">
        <v>53</v>
      </c>
      <c r="C2" s="3"/>
      <c r="D2" s="3"/>
      <c r="E2" s="3"/>
      <c r="F2" s="3"/>
      <c r="G2" s="4"/>
    </row>
    <row r="3" spans="1:18" ht="12" customHeight="1" x14ac:dyDescent="0.25">
      <c r="A3" s="5"/>
      <c r="B3" s="115" t="s">
        <v>82</v>
      </c>
      <c r="C3" s="115"/>
      <c r="D3" s="115"/>
      <c r="E3" s="115"/>
      <c r="F3" s="115"/>
      <c r="G3" s="6"/>
    </row>
    <row r="4" spans="1:18" ht="12" customHeight="1" x14ac:dyDescent="0.25">
      <c r="A4" s="7"/>
      <c r="B4" s="116" t="s">
        <v>83</v>
      </c>
      <c r="C4" s="116"/>
      <c r="D4" s="116"/>
      <c r="E4" s="116"/>
      <c r="F4" s="116"/>
      <c r="G4" s="8"/>
    </row>
    <row r="5" spans="1:18" ht="21" customHeight="1" x14ac:dyDescent="0.25">
      <c r="A5" s="43"/>
      <c r="B5" s="44"/>
      <c r="C5" s="44"/>
      <c r="D5" s="44"/>
      <c r="E5" s="45"/>
      <c r="F5" s="46"/>
      <c r="G5" s="46"/>
      <c r="H5" s="43"/>
      <c r="I5" s="43"/>
      <c r="J5" s="44"/>
      <c r="K5" s="43"/>
      <c r="L5" s="43"/>
      <c r="M5" s="43"/>
      <c r="N5" s="43"/>
      <c r="O5" s="43"/>
      <c r="P5" s="44"/>
    </row>
    <row r="6" spans="1:18" ht="12.75" customHeight="1" x14ac:dyDescent="0.25">
      <c r="A6" s="13" t="s">
        <v>55</v>
      </c>
      <c r="B6" s="14" t="e">
        <f>COTIZACION!#REF!</f>
        <v>#REF!</v>
      </c>
      <c r="C6" s="15"/>
      <c r="D6" s="64"/>
      <c r="E6" s="16"/>
      <c r="F6" s="17"/>
      <c r="G6" s="17"/>
    </row>
    <row r="7" spans="1:18" ht="12.75" customHeight="1" x14ac:dyDescent="0.25">
      <c r="A7" s="13"/>
      <c r="B7" s="14"/>
      <c r="C7" s="15"/>
      <c r="D7" s="64"/>
      <c r="E7" s="16"/>
      <c r="F7" s="17"/>
      <c r="G7" s="17"/>
    </row>
    <row r="8" spans="1:18" ht="12.75" customHeight="1" x14ac:dyDescent="0.25">
      <c r="A8" s="13" t="s">
        <v>56</v>
      </c>
      <c r="B8" s="14" t="e">
        <f>COTIZACION!#REF!</f>
        <v>#REF!</v>
      </c>
      <c r="C8" s="19"/>
      <c r="D8" s="64"/>
      <c r="E8" s="19"/>
      <c r="F8" s="19"/>
      <c r="G8" s="15"/>
    </row>
    <row r="9" spans="1:18" ht="15" customHeight="1" x14ac:dyDescent="0.25">
      <c r="A9" s="13" t="s">
        <v>9</v>
      </c>
      <c r="B9" s="20" t="e">
        <f>COTIZACION!#REF!</f>
        <v>#REF!</v>
      </c>
      <c r="C9" s="19"/>
      <c r="D9" s="64"/>
      <c r="E9" s="19"/>
      <c r="F9" s="19"/>
      <c r="G9" s="15"/>
    </row>
    <row r="10" spans="1:18" ht="12.75" customHeight="1" x14ac:dyDescent="0.25">
      <c r="A10" s="13" t="s">
        <v>11</v>
      </c>
      <c r="B10" s="117" t="str">
        <f>COTIZACION!B11</f>
        <v>"Equipo de sand blast de 90L"</v>
      </c>
      <c r="C10" s="117"/>
      <c r="D10" s="117"/>
      <c r="E10" s="117"/>
      <c r="F10" s="117"/>
      <c r="G10" s="117"/>
      <c r="H10" s="117"/>
      <c r="I10" s="117"/>
      <c r="J10" s="117"/>
      <c r="K10" s="117"/>
      <c r="L10" s="117"/>
      <c r="M10" s="117"/>
      <c r="N10" s="117"/>
      <c r="O10" s="117"/>
      <c r="P10" s="117"/>
    </row>
    <row r="11" spans="1:18" ht="12.75" customHeight="1" x14ac:dyDescent="0.25">
      <c r="A11" s="13"/>
      <c r="B11" s="117"/>
      <c r="C11" s="117"/>
      <c r="D11" s="117"/>
      <c r="E11" s="117"/>
      <c r="F11" s="117"/>
      <c r="G11" s="117"/>
      <c r="H11" s="117"/>
      <c r="I11" s="117"/>
      <c r="J11" s="117"/>
      <c r="K11" s="117"/>
      <c r="L11" s="117"/>
      <c r="M11" s="117"/>
      <c r="N11" s="117"/>
      <c r="O11" s="117"/>
      <c r="P11" s="117"/>
      <c r="R11" s="89" t="s">
        <v>57</v>
      </c>
    </row>
    <row r="12" spans="1:18" ht="12.75" customHeight="1" x14ac:dyDescent="0.25">
      <c r="A12" s="13"/>
      <c r="B12" s="20"/>
      <c r="C12" s="16"/>
      <c r="D12" s="90"/>
      <c r="E12" s="91"/>
      <c r="F12" s="16"/>
      <c r="G12" s="16"/>
    </row>
    <row r="13" spans="1:18" ht="12.75" customHeight="1" x14ac:dyDescent="0.3">
      <c r="A13" s="118" t="s">
        <v>84</v>
      </c>
      <c r="B13" s="118"/>
      <c r="C13" s="118"/>
      <c r="D13" s="118"/>
      <c r="E13" s="118"/>
      <c r="F13" s="118"/>
      <c r="G13" s="118"/>
      <c r="H13" s="118"/>
      <c r="I13" s="118"/>
      <c r="J13" s="118"/>
      <c r="K13" s="118"/>
      <c r="L13" s="118"/>
      <c r="M13" s="118"/>
      <c r="N13" s="118"/>
      <c r="O13" s="118"/>
      <c r="P13" s="118"/>
      <c r="Q13" s="118"/>
      <c r="R13" s="118"/>
    </row>
    <row r="14" spans="1:18" ht="12.75" customHeight="1" x14ac:dyDescent="0.25">
      <c r="A14" s="24" t="s">
        <v>85</v>
      </c>
      <c r="B14" s="24" t="s">
        <v>16</v>
      </c>
      <c r="C14" s="24" t="s">
        <v>86</v>
      </c>
      <c r="D14" s="24" t="s">
        <v>87</v>
      </c>
      <c r="E14" s="24" t="s">
        <v>88</v>
      </c>
      <c r="F14" s="24" t="s">
        <v>67</v>
      </c>
      <c r="G14" s="24" t="s">
        <v>85</v>
      </c>
      <c r="H14" s="24" t="s">
        <v>16</v>
      </c>
      <c r="I14" s="24" t="s">
        <v>86</v>
      </c>
      <c r="J14" s="24" t="s">
        <v>87</v>
      </c>
      <c r="K14" s="24" t="s">
        <v>88</v>
      </c>
      <c r="L14" s="24" t="s">
        <v>67</v>
      </c>
      <c r="M14" s="24" t="s">
        <v>85</v>
      </c>
      <c r="N14" s="24" t="s">
        <v>16</v>
      </c>
      <c r="O14" s="24" t="s">
        <v>86</v>
      </c>
      <c r="P14" s="24" t="s">
        <v>87</v>
      </c>
      <c r="Q14" s="24" t="s">
        <v>88</v>
      </c>
      <c r="R14" s="24" t="s">
        <v>67</v>
      </c>
    </row>
    <row r="15" spans="1:18" ht="12.75" customHeight="1" x14ac:dyDescent="0.25">
      <c r="A15" s="92" t="s">
        <v>89</v>
      </c>
      <c r="B15" s="92" t="s">
        <v>68</v>
      </c>
      <c r="C15" s="16"/>
      <c r="D15" s="90"/>
      <c r="E15" s="16"/>
      <c r="F15" s="16"/>
      <c r="G15" s="16"/>
      <c r="H15" s="92" t="s">
        <v>62</v>
      </c>
      <c r="I15" s="16"/>
      <c r="J15" s="90"/>
      <c r="K15" s="16"/>
      <c r="L15" s="16"/>
      <c r="M15" s="16"/>
      <c r="N15" s="92" t="s">
        <v>71</v>
      </c>
      <c r="O15" s="16"/>
      <c r="P15" s="90"/>
      <c r="Q15" s="16"/>
      <c r="R15" s="16"/>
    </row>
    <row r="16" spans="1:18" ht="13.2" customHeight="1" x14ac:dyDescent="0.25">
      <c r="A16" s="64" t="s">
        <v>90</v>
      </c>
      <c r="B16" s="93" t="s">
        <v>91</v>
      </c>
      <c r="C16" s="64" t="s">
        <v>23</v>
      </c>
      <c r="D16" s="64">
        <v>1</v>
      </c>
      <c r="E16" s="94">
        <v>750</v>
      </c>
      <c r="F16" s="95">
        <f>E16*D16</f>
        <v>750</v>
      </c>
      <c r="G16" s="96">
        <v>1</v>
      </c>
      <c r="H16" s="19" t="s">
        <v>92</v>
      </c>
      <c r="I16" s="64" t="s">
        <v>93</v>
      </c>
      <c r="J16" s="64">
        <v>4</v>
      </c>
      <c r="K16" s="94">
        <f>450*1.5</f>
        <v>675</v>
      </c>
      <c r="L16" s="95">
        <f>K16*J16</f>
        <v>2700</v>
      </c>
      <c r="M16" s="96">
        <v>1</v>
      </c>
      <c r="N16" s="19" t="s">
        <v>94</v>
      </c>
      <c r="O16" s="64" t="s">
        <v>95</v>
      </c>
      <c r="P16" s="64">
        <v>0.15</v>
      </c>
      <c r="Q16" s="94">
        <f>L23</f>
        <v>5400</v>
      </c>
      <c r="R16" s="95">
        <f>Q16*P16</f>
        <v>810</v>
      </c>
    </row>
    <row r="17" spans="1:18" ht="13.2" customHeight="1" x14ac:dyDescent="0.25">
      <c r="A17" s="64" t="s">
        <v>90</v>
      </c>
      <c r="B17" s="93" t="s">
        <v>96</v>
      </c>
      <c r="C17" s="64" t="s">
        <v>23</v>
      </c>
      <c r="D17" s="64">
        <v>1</v>
      </c>
      <c r="E17" s="94">
        <v>1200</v>
      </c>
      <c r="F17" s="95">
        <f t="shared" ref="F17:F30" si="0">E17*D17</f>
        <v>1200</v>
      </c>
      <c r="G17" s="96">
        <v>2</v>
      </c>
      <c r="H17" s="19" t="s">
        <v>97</v>
      </c>
      <c r="I17" s="64" t="s">
        <v>93</v>
      </c>
      <c r="J17" s="64">
        <v>4</v>
      </c>
      <c r="K17" s="94">
        <f t="shared" ref="K17:K19" si="1">450*1.5</f>
        <v>675</v>
      </c>
      <c r="L17" s="95">
        <f t="shared" ref="L17:L22" si="2">K17*J17</f>
        <v>2700</v>
      </c>
      <c r="M17" s="96">
        <v>2</v>
      </c>
      <c r="N17" s="19" t="s">
        <v>98</v>
      </c>
      <c r="O17" s="64" t="s">
        <v>93</v>
      </c>
      <c r="P17" s="64"/>
      <c r="Q17" s="94">
        <v>120</v>
      </c>
      <c r="R17" s="95">
        <f>Q17*P17</f>
        <v>0</v>
      </c>
    </row>
    <row r="18" spans="1:18" ht="13.2" customHeight="1" x14ac:dyDescent="0.25">
      <c r="A18" s="64" t="s">
        <v>90</v>
      </c>
      <c r="B18" s="93" t="s">
        <v>99</v>
      </c>
      <c r="C18" s="64" t="s">
        <v>23</v>
      </c>
      <c r="D18" s="64">
        <v>2</v>
      </c>
      <c r="E18" s="94">
        <v>220</v>
      </c>
      <c r="F18" s="95">
        <f t="shared" si="0"/>
        <v>440</v>
      </c>
      <c r="G18" s="96">
        <v>3</v>
      </c>
      <c r="H18" s="19" t="s">
        <v>100</v>
      </c>
      <c r="I18" s="64" t="s">
        <v>93</v>
      </c>
      <c r="J18" s="64"/>
      <c r="K18" s="94">
        <f>350*1.5</f>
        <v>525</v>
      </c>
      <c r="L18" s="95">
        <f t="shared" si="2"/>
        <v>0</v>
      </c>
      <c r="M18" s="96">
        <v>3</v>
      </c>
      <c r="N18" s="19" t="s">
        <v>101</v>
      </c>
      <c r="O18" s="64" t="s">
        <v>102</v>
      </c>
      <c r="P18" s="64"/>
      <c r="Q18" s="94">
        <v>450</v>
      </c>
      <c r="R18" s="95">
        <f>Q18*P18</f>
        <v>0</v>
      </c>
    </row>
    <row r="19" spans="1:18" ht="13.2" customHeight="1" x14ac:dyDescent="0.25">
      <c r="A19" s="64" t="s">
        <v>90</v>
      </c>
      <c r="B19" s="93" t="s">
        <v>103</v>
      </c>
      <c r="C19" s="64" t="s">
        <v>23</v>
      </c>
      <c r="D19" s="64">
        <v>1</v>
      </c>
      <c r="E19" s="94">
        <v>1900</v>
      </c>
      <c r="F19" s="95">
        <f t="shared" si="0"/>
        <v>1900</v>
      </c>
      <c r="G19" s="96">
        <v>4</v>
      </c>
      <c r="H19" s="19" t="s">
        <v>104</v>
      </c>
      <c r="I19" s="64" t="s">
        <v>93</v>
      </c>
      <c r="J19" s="64"/>
      <c r="K19" s="94">
        <f t="shared" si="1"/>
        <v>675</v>
      </c>
      <c r="L19" s="95">
        <f t="shared" si="2"/>
        <v>0</v>
      </c>
      <c r="M19" s="96">
        <v>4</v>
      </c>
      <c r="N19" s="19" t="s">
        <v>105</v>
      </c>
      <c r="O19" s="64" t="s">
        <v>102</v>
      </c>
      <c r="P19" s="64"/>
      <c r="Q19" s="94">
        <v>85</v>
      </c>
      <c r="R19" s="95">
        <f t="shared" ref="R19:R22" si="3">Q19*P19</f>
        <v>0</v>
      </c>
    </row>
    <row r="20" spans="1:18" ht="20.25" customHeight="1" x14ac:dyDescent="0.25">
      <c r="A20" s="64" t="s">
        <v>90</v>
      </c>
      <c r="B20" s="93" t="s">
        <v>106</v>
      </c>
      <c r="C20" s="64" t="s">
        <v>23</v>
      </c>
      <c r="D20" s="64">
        <v>1</v>
      </c>
      <c r="E20" s="94">
        <v>650</v>
      </c>
      <c r="F20" s="95">
        <f t="shared" si="0"/>
        <v>650</v>
      </c>
      <c r="G20" s="96">
        <v>5</v>
      </c>
      <c r="H20" s="19" t="s">
        <v>107</v>
      </c>
      <c r="I20" s="64" t="s">
        <v>93</v>
      </c>
      <c r="J20" s="64"/>
      <c r="K20" s="94">
        <f>350*1.5</f>
        <v>525</v>
      </c>
      <c r="L20" s="95">
        <f t="shared" si="2"/>
        <v>0</v>
      </c>
      <c r="M20" s="96">
        <v>5</v>
      </c>
      <c r="N20" s="19" t="s">
        <v>108</v>
      </c>
      <c r="O20" s="64" t="s">
        <v>93</v>
      </c>
      <c r="P20" s="64"/>
      <c r="Q20" s="94">
        <v>3500</v>
      </c>
      <c r="R20" s="95">
        <f t="shared" si="3"/>
        <v>0</v>
      </c>
    </row>
    <row r="21" spans="1:18" ht="13.2" customHeight="1" x14ac:dyDescent="0.25">
      <c r="A21" s="64" t="s">
        <v>90</v>
      </c>
      <c r="B21" s="93" t="s">
        <v>109</v>
      </c>
      <c r="C21" s="64" t="s">
        <v>23</v>
      </c>
      <c r="D21" s="64">
        <v>1</v>
      </c>
      <c r="E21" s="94">
        <f>80*25</f>
        <v>2000</v>
      </c>
      <c r="F21" s="95">
        <f t="shared" si="0"/>
        <v>2000</v>
      </c>
      <c r="G21" s="96">
        <v>6</v>
      </c>
      <c r="H21" s="19" t="s">
        <v>110</v>
      </c>
      <c r="I21" s="64" t="s">
        <v>93</v>
      </c>
      <c r="J21" s="64"/>
      <c r="K21" s="94">
        <f>350*1.5</f>
        <v>525</v>
      </c>
      <c r="L21" s="95">
        <f t="shared" si="2"/>
        <v>0</v>
      </c>
      <c r="M21" s="96">
        <v>6</v>
      </c>
      <c r="N21" s="19" t="s">
        <v>111</v>
      </c>
      <c r="O21" s="64" t="s">
        <v>102</v>
      </c>
      <c r="P21" s="64"/>
      <c r="Q21" s="94">
        <v>150</v>
      </c>
      <c r="R21" s="95">
        <f t="shared" si="3"/>
        <v>0</v>
      </c>
    </row>
    <row r="22" spans="1:18" ht="20.25" customHeight="1" x14ac:dyDescent="0.25">
      <c r="A22" s="64" t="s">
        <v>112</v>
      </c>
      <c r="B22" s="93" t="s">
        <v>113</v>
      </c>
      <c r="C22" s="64" t="s">
        <v>114</v>
      </c>
      <c r="D22" s="64">
        <v>1</v>
      </c>
      <c r="E22" s="94">
        <v>850</v>
      </c>
      <c r="F22" s="95">
        <f t="shared" si="0"/>
        <v>850</v>
      </c>
      <c r="G22" s="96">
        <v>7</v>
      </c>
      <c r="H22" s="19" t="s">
        <v>115</v>
      </c>
      <c r="I22" s="64" t="s">
        <v>93</v>
      </c>
      <c r="J22" s="64"/>
      <c r="K22" s="94">
        <f>250*1.5</f>
        <v>375</v>
      </c>
      <c r="L22" s="95">
        <f t="shared" si="2"/>
        <v>0</v>
      </c>
      <c r="M22" s="96">
        <v>7</v>
      </c>
      <c r="N22" s="19" t="s">
        <v>116</v>
      </c>
      <c r="O22" s="64" t="s">
        <v>114</v>
      </c>
      <c r="P22" s="64"/>
      <c r="Q22" s="94">
        <v>750</v>
      </c>
      <c r="R22" s="95">
        <f t="shared" si="3"/>
        <v>0</v>
      </c>
    </row>
    <row r="23" spans="1:18" ht="20.25" customHeight="1" x14ac:dyDescent="0.25">
      <c r="A23" s="64" t="s">
        <v>112</v>
      </c>
      <c r="B23" s="93" t="s">
        <v>117</v>
      </c>
      <c r="C23" s="64" t="s">
        <v>114</v>
      </c>
      <c r="D23" s="64">
        <v>1</v>
      </c>
      <c r="E23" s="94">
        <v>850</v>
      </c>
      <c r="F23" s="95">
        <f t="shared" si="0"/>
        <v>850</v>
      </c>
      <c r="G23" s="97"/>
      <c r="L23" s="98">
        <f>SUM(L16:L22)</f>
        <v>5400</v>
      </c>
      <c r="R23" s="99">
        <f>SUM(R16:R22)</f>
        <v>810</v>
      </c>
    </row>
    <row r="24" spans="1:18" ht="13.2" customHeight="1" x14ac:dyDescent="0.25">
      <c r="A24" s="64" t="s">
        <v>112</v>
      </c>
      <c r="B24" s="93" t="s">
        <v>118</v>
      </c>
      <c r="C24" s="64" t="s">
        <v>119</v>
      </c>
      <c r="D24" s="64">
        <v>2.5</v>
      </c>
      <c r="E24" s="94">
        <v>240</v>
      </c>
      <c r="F24" s="95">
        <f t="shared" si="0"/>
        <v>600</v>
      </c>
      <c r="G24" s="97"/>
      <c r="L24" s="100"/>
    </row>
    <row r="25" spans="1:18" ht="20.25" customHeight="1" x14ac:dyDescent="0.25">
      <c r="A25" s="64" t="s">
        <v>112</v>
      </c>
      <c r="B25" s="93" t="s">
        <v>120</v>
      </c>
      <c r="C25" s="64" t="s">
        <v>23</v>
      </c>
      <c r="D25" s="64">
        <v>29</v>
      </c>
      <c r="E25" s="94">
        <v>35</v>
      </c>
      <c r="F25" s="95">
        <f t="shared" si="0"/>
        <v>1015</v>
      </c>
      <c r="G25" s="97"/>
      <c r="L25" s="100"/>
    </row>
    <row r="26" spans="1:18" ht="13.2" customHeight="1" x14ac:dyDescent="0.25">
      <c r="A26" s="64" t="s">
        <v>121</v>
      </c>
      <c r="B26" s="93" t="s">
        <v>122</v>
      </c>
      <c r="C26" s="64" t="s">
        <v>23</v>
      </c>
      <c r="D26" s="64">
        <v>5</v>
      </c>
      <c r="E26" s="94">
        <v>100</v>
      </c>
      <c r="F26" s="95">
        <f t="shared" si="0"/>
        <v>500</v>
      </c>
      <c r="G26" s="95"/>
    </row>
    <row r="27" spans="1:18" ht="13.2" customHeight="1" x14ac:dyDescent="0.25">
      <c r="A27" s="64" t="s">
        <v>121</v>
      </c>
      <c r="B27" s="93" t="s">
        <v>123</v>
      </c>
      <c r="C27" s="64" t="s">
        <v>124</v>
      </c>
      <c r="D27" s="64">
        <v>1.2</v>
      </c>
      <c r="E27" s="94">
        <v>240</v>
      </c>
      <c r="F27" s="95">
        <f t="shared" si="0"/>
        <v>288</v>
      </c>
      <c r="G27" s="95"/>
    </row>
    <row r="28" spans="1:18" ht="13.2" customHeight="1" x14ac:dyDescent="0.25">
      <c r="A28" s="64" t="s">
        <v>121</v>
      </c>
      <c r="B28" s="93" t="s">
        <v>125</v>
      </c>
      <c r="C28" s="64" t="s">
        <v>23</v>
      </c>
      <c r="D28" s="64">
        <v>1</v>
      </c>
      <c r="E28" s="94">
        <v>800</v>
      </c>
      <c r="F28" s="95">
        <f t="shared" si="0"/>
        <v>800</v>
      </c>
      <c r="G28" s="95"/>
      <c r="H28" s="64"/>
    </row>
    <row r="29" spans="1:18" ht="13.2" customHeight="1" x14ac:dyDescent="0.25">
      <c r="A29" s="64" t="s">
        <v>126</v>
      </c>
      <c r="B29" s="93"/>
      <c r="C29" s="64"/>
      <c r="D29" s="64"/>
      <c r="E29" s="94"/>
      <c r="F29" s="95">
        <f t="shared" si="0"/>
        <v>0</v>
      </c>
      <c r="G29" s="95"/>
    </row>
    <row r="30" spans="1:18" ht="13.2" customHeight="1" x14ac:dyDescent="0.25">
      <c r="A30" s="64" t="s">
        <v>127</v>
      </c>
      <c r="B30" s="93"/>
      <c r="C30" s="64"/>
      <c r="D30" s="64"/>
      <c r="E30" s="94"/>
      <c r="F30" s="95">
        <f t="shared" si="0"/>
        <v>0</v>
      </c>
      <c r="G30" s="95"/>
    </row>
    <row r="31" spans="1:18" ht="13.2" customHeight="1" x14ac:dyDescent="0.25">
      <c r="A31" s="64" t="s">
        <v>127</v>
      </c>
      <c r="B31" s="93"/>
      <c r="C31" s="64"/>
      <c r="D31" s="64"/>
      <c r="E31" s="94"/>
      <c r="F31" s="95"/>
      <c r="G31" s="95"/>
    </row>
    <row r="32" spans="1:18" ht="13.2" customHeight="1" x14ac:dyDescent="0.25">
      <c r="A32" s="64" t="s">
        <v>127</v>
      </c>
      <c r="B32" s="93"/>
      <c r="C32" s="64"/>
      <c r="D32" s="64"/>
      <c r="E32" s="94"/>
      <c r="F32" s="95"/>
      <c r="G32" s="95"/>
    </row>
    <row r="33" spans="1:18" ht="13.2" customHeight="1" x14ac:dyDescent="0.25">
      <c r="A33" s="64" t="s">
        <v>127</v>
      </c>
      <c r="B33" s="93"/>
      <c r="C33" s="64"/>
      <c r="D33" s="64"/>
      <c r="E33" s="94"/>
      <c r="F33" s="95"/>
      <c r="G33" s="95"/>
    </row>
    <row r="34" spans="1:18" ht="13.2" customHeight="1" x14ac:dyDescent="0.25">
      <c r="A34" s="64" t="s">
        <v>112</v>
      </c>
      <c r="B34" s="93"/>
      <c r="C34" s="64"/>
      <c r="D34" s="64"/>
      <c r="E34" s="94"/>
      <c r="F34" s="95"/>
      <c r="G34" s="95"/>
    </row>
    <row r="35" spans="1:18" ht="13.2" customHeight="1" x14ac:dyDescent="0.25">
      <c r="A35" s="64"/>
      <c r="B35" s="19"/>
      <c r="C35" s="64"/>
      <c r="D35" s="64"/>
      <c r="E35" s="95"/>
      <c r="F35" s="99">
        <f>SUM(F16:F34)</f>
        <v>11843</v>
      </c>
      <c r="G35" s="95"/>
    </row>
    <row r="36" spans="1:18" ht="13.2" customHeight="1" x14ac:dyDescent="0.25">
      <c r="A36" s="101"/>
      <c r="B36" s="19"/>
      <c r="C36" s="64"/>
      <c r="D36" s="64"/>
      <c r="E36" s="95"/>
      <c r="F36" s="102"/>
      <c r="G36" s="102"/>
    </row>
    <row r="37" spans="1:18" ht="12.75" customHeight="1" x14ac:dyDescent="0.25">
      <c r="A37" s="92" t="s">
        <v>128</v>
      </c>
      <c r="B37" s="92" t="s">
        <v>68</v>
      </c>
      <c r="C37" s="16"/>
      <c r="D37" s="90"/>
      <c r="E37" s="16"/>
      <c r="F37" s="16"/>
      <c r="G37" s="16"/>
      <c r="H37" s="92" t="s">
        <v>62</v>
      </c>
      <c r="I37" s="16"/>
      <c r="J37" s="90"/>
      <c r="K37" s="16"/>
      <c r="L37" s="16"/>
      <c r="M37" s="16"/>
      <c r="N37" s="92" t="s">
        <v>71</v>
      </c>
      <c r="O37" s="16"/>
      <c r="P37" s="90"/>
      <c r="Q37" s="16"/>
      <c r="R37" s="16"/>
    </row>
    <row r="38" spans="1:18" ht="20.25" customHeight="1" x14ac:dyDescent="0.25">
      <c r="A38" s="64">
        <v>1</v>
      </c>
      <c r="B38" s="93" t="s">
        <v>129</v>
      </c>
      <c r="C38" s="64" t="s">
        <v>130</v>
      </c>
      <c r="D38" s="64">
        <v>1</v>
      </c>
      <c r="E38" s="94">
        <v>3000</v>
      </c>
      <c r="F38" s="95">
        <f t="shared" ref="F38:F47" si="4">E38*D38</f>
        <v>3000</v>
      </c>
      <c r="G38" s="96">
        <v>1</v>
      </c>
      <c r="H38" s="19" t="s">
        <v>92</v>
      </c>
      <c r="I38" s="64" t="s">
        <v>93</v>
      </c>
      <c r="J38" s="64"/>
      <c r="K38" s="94">
        <f>450*1.5</f>
        <v>675</v>
      </c>
      <c r="L38" s="95">
        <f>K38*J38</f>
        <v>0</v>
      </c>
      <c r="M38" s="96">
        <v>1</v>
      </c>
      <c r="N38" s="19" t="s">
        <v>94</v>
      </c>
      <c r="O38" s="64" t="s">
        <v>95</v>
      </c>
      <c r="P38" s="64"/>
      <c r="Q38" s="94">
        <f>L45</f>
        <v>0</v>
      </c>
      <c r="R38" s="95">
        <f>Q38*P38</f>
        <v>0</v>
      </c>
    </row>
    <row r="39" spans="1:18" ht="20.25" customHeight="1" x14ac:dyDescent="0.25">
      <c r="A39" s="64">
        <v>2</v>
      </c>
      <c r="B39" s="93" t="s">
        <v>131</v>
      </c>
      <c r="C39" s="64" t="s">
        <v>23</v>
      </c>
      <c r="D39" s="64">
        <v>1</v>
      </c>
      <c r="E39" s="94">
        <v>3500</v>
      </c>
      <c r="F39" s="95">
        <f t="shared" si="4"/>
        <v>3500</v>
      </c>
      <c r="G39" s="96">
        <v>2</v>
      </c>
      <c r="H39" s="19" t="s">
        <v>97</v>
      </c>
      <c r="I39" s="64" t="s">
        <v>93</v>
      </c>
      <c r="J39" s="64"/>
      <c r="K39" s="94">
        <f t="shared" ref="K39:K41" si="5">450*1.5</f>
        <v>675</v>
      </c>
      <c r="L39" s="95">
        <f t="shared" ref="L39:L44" si="6">K39*J39</f>
        <v>0</v>
      </c>
      <c r="M39" s="96">
        <v>2</v>
      </c>
      <c r="N39" s="19" t="s">
        <v>98</v>
      </c>
      <c r="O39" s="64" t="s">
        <v>93</v>
      </c>
      <c r="P39" s="64"/>
      <c r="Q39" s="94">
        <v>120</v>
      </c>
      <c r="R39" s="95">
        <f>Q39*P39</f>
        <v>0</v>
      </c>
    </row>
    <row r="40" spans="1:18" ht="20.25" customHeight="1" x14ac:dyDescent="0.25">
      <c r="A40" s="64">
        <v>3</v>
      </c>
      <c r="B40" s="93" t="s">
        <v>132</v>
      </c>
      <c r="C40" s="64" t="s">
        <v>133</v>
      </c>
      <c r="D40" s="64">
        <v>1</v>
      </c>
      <c r="E40" s="94">
        <v>1250</v>
      </c>
      <c r="F40" s="95">
        <f t="shared" si="4"/>
        <v>1250</v>
      </c>
      <c r="G40" s="96">
        <v>3</v>
      </c>
      <c r="H40" s="19" t="s">
        <v>100</v>
      </c>
      <c r="I40" s="64" t="s">
        <v>93</v>
      </c>
      <c r="J40" s="64"/>
      <c r="K40" s="94">
        <f>350*1.5</f>
        <v>525</v>
      </c>
      <c r="L40" s="95">
        <f t="shared" si="6"/>
        <v>0</v>
      </c>
      <c r="M40" s="96">
        <v>3</v>
      </c>
      <c r="N40" s="19" t="s">
        <v>101</v>
      </c>
      <c r="O40" s="64" t="s">
        <v>102</v>
      </c>
      <c r="P40" s="64"/>
      <c r="Q40" s="94">
        <v>450</v>
      </c>
      <c r="R40" s="95">
        <f>Q40*P40</f>
        <v>0</v>
      </c>
    </row>
    <row r="41" spans="1:18" ht="30.45" customHeight="1" x14ac:dyDescent="0.25">
      <c r="A41" s="64">
        <v>4</v>
      </c>
      <c r="B41" s="93" t="s">
        <v>134</v>
      </c>
      <c r="C41" s="64" t="s">
        <v>133</v>
      </c>
      <c r="D41" s="64">
        <v>1</v>
      </c>
      <c r="E41" s="94">
        <v>950</v>
      </c>
      <c r="F41" s="95">
        <f t="shared" si="4"/>
        <v>950</v>
      </c>
      <c r="G41" s="96">
        <v>4</v>
      </c>
      <c r="H41" s="19" t="s">
        <v>104</v>
      </c>
      <c r="I41" s="64" t="s">
        <v>93</v>
      </c>
      <c r="J41" s="64"/>
      <c r="K41" s="94">
        <f t="shared" si="5"/>
        <v>675</v>
      </c>
      <c r="L41" s="95">
        <f t="shared" si="6"/>
        <v>0</v>
      </c>
      <c r="M41" s="96">
        <v>4</v>
      </c>
      <c r="N41" s="19" t="s">
        <v>105</v>
      </c>
      <c r="O41" s="64" t="s">
        <v>102</v>
      </c>
      <c r="P41" s="64"/>
      <c r="Q41" s="94">
        <v>85</v>
      </c>
      <c r="R41" s="95">
        <f t="shared" ref="R41:R44" si="7">Q41*P41</f>
        <v>0</v>
      </c>
    </row>
    <row r="42" spans="1:18" ht="12.75" customHeight="1" x14ac:dyDescent="0.25">
      <c r="A42" s="64">
        <v>5</v>
      </c>
      <c r="B42" s="93" t="s">
        <v>135</v>
      </c>
      <c r="C42" s="64" t="s">
        <v>23</v>
      </c>
      <c r="D42" s="64">
        <v>1</v>
      </c>
      <c r="E42" s="94">
        <v>350</v>
      </c>
      <c r="F42" s="95">
        <f t="shared" si="4"/>
        <v>350</v>
      </c>
      <c r="G42" s="96">
        <v>5</v>
      </c>
      <c r="H42" s="19" t="s">
        <v>107</v>
      </c>
      <c r="I42" s="64" t="s">
        <v>93</v>
      </c>
      <c r="J42" s="64"/>
      <c r="K42" s="94">
        <f>350*1.5</f>
        <v>525</v>
      </c>
      <c r="L42" s="95">
        <f t="shared" si="6"/>
        <v>0</v>
      </c>
      <c r="M42" s="96">
        <v>5</v>
      </c>
      <c r="N42" s="19" t="s">
        <v>108</v>
      </c>
      <c r="O42" s="64" t="s">
        <v>93</v>
      </c>
      <c r="P42" s="64"/>
      <c r="Q42" s="94">
        <v>3500</v>
      </c>
      <c r="R42" s="95">
        <f t="shared" si="7"/>
        <v>0</v>
      </c>
    </row>
    <row r="43" spans="1:18" ht="12.75" customHeight="1" x14ac:dyDescent="0.25">
      <c r="A43" s="64">
        <v>6</v>
      </c>
      <c r="B43" s="19"/>
      <c r="C43" s="64"/>
      <c r="D43" s="64"/>
      <c r="E43" s="94"/>
      <c r="F43" s="95">
        <f t="shared" si="4"/>
        <v>0</v>
      </c>
      <c r="G43" s="96">
        <v>6</v>
      </c>
      <c r="H43" s="19" t="s">
        <v>110</v>
      </c>
      <c r="I43" s="64" t="s">
        <v>93</v>
      </c>
      <c r="J43" s="64"/>
      <c r="K43" s="94">
        <f>350*1.5</f>
        <v>525</v>
      </c>
      <c r="L43" s="95">
        <f t="shared" si="6"/>
        <v>0</v>
      </c>
      <c r="M43" s="96">
        <v>6</v>
      </c>
      <c r="N43" s="19" t="s">
        <v>111</v>
      </c>
      <c r="O43" s="64" t="s">
        <v>102</v>
      </c>
      <c r="P43" s="64"/>
      <c r="Q43" s="94">
        <v>150</v>
      </c>
      <c r="R43" s="95">
        <f t="shared" si="7"/>
        <v>0</v>
      </c>
    </row>
    <row r="44" spans="1:18" ht="13.2" customHeight="1" x14ac:dyDescent="0.25">
      <c r="A44" s="64">
        <v>7</v>
      </c>
      <c r="B44" s="19"/>
      <c r="C44" s="64"/>
      <c r="D44" s="64"/>
      <c r="E44" s="94"/>
      <c r="F44" s="95">
        <f t="shared" si="4"/>
        <v>0</v>
      </c>
      <c r="G44" s="96">
        <v>7</v>
      </c>
      <c r="H44" s="19" t="s">
        <v>115</v>
      </c>
      <c r="I44" s="64" t="s">
        <v>93</v>
      </c>
      <c r="J44" s="64"/>
      <c r="K44" s="94">
        <f>250*1.5</f>
        <v>375</v>
      </c>
      <c r="L44" s="95">
        <f t="shared" si="6"/>
        <v>0</v>
      </c>
      <c r="M44" s="96">
        <v>7</v>
      </c>
      <c r="N44" s="19" t="s">
        <v>136</v>
      </c>
      <c r="O44" s="64" t="s">
        <v>114</v>
      </c>
      <c r="P44" s="64"/>
      <c r="Q44" s="94">
        <v>500</v>
      </c>
      <c r="R44" s="95">
        <f t="shared" si="7"/>
        <v>0</v>
      </c>
    </row>
    <row r="45" spans="1:18" ht="13.2" customHeight="1" x14ac:dyDescent="0.25">
      <c r="A45" s="64">
        <v>8</v>
      </c>
      <c r="B45" s="19"/>
      <c r="C45" s="64"/>
      <c r="D45" s="64"/>
      <c r="E45" s="94"/>
      <c r="F45" s="95">
        <f t="shared" si="4"/>
        <v>0</v>
      </c>
      <c r="G45" s="97"/>
      <c r="L45" s="98">
        <f>SUM(L38:L44)</f>
        <v>0</v>
      </c>
      <c r="R45" s="99">
        <f>SUM(R38:R44)</f>
        <v>0</v>
      </c>
    </row>
    <row r="46" spans="1:18" ht="13.2" customHeight="1" x14ac:dyDescent="0.25">
      <c r="A46" s="64">
        <v>9</v>
      </c>
      <c r="B46" s="19"/>
      <c r="C46" s="64"/>
      <c r="D46" s="64"/>
      <c r="E46" s="94"/>
      <c r="F46" s="95">
        <f t="shared" si="4"/>
        <v>0</v>
      </c>
      <c r="G46" s="97"/>
      <c r="L46" s="100"/>
    </row>
    <row r="47" spans="1:18" ht="12.75" customHeight="1" x14ac:dyDescent="0.25">
      <c r="A47" s="64">
        <v>10</v>
      </c>
      <c r="B47" s="19"/>
      <c r="C47" s="64"/>
      <c r="D47" s="64"/>
      <c r="E47" s="94"/>
      <c r="F47" s="95">
        <f t="shared" si="4"/>
        <v>0</v>
      </c>
      <c r="G47" s="97"/>
      <c r="L47" s="100"/>
    </row>
    <row r="48" spans="1:18" ht="13.2" customHeight="1" x14ac:dyDescent="0.25">
      <c r="A48" s="64"/>
      <c r="B48" s="19"/>
      <c r="C48" s="64"/>
      <c r="D48" s="64"/>
      <c r="E48" s="95"/>
      <c r="F48" s="99">
        <f>SUM(F38:F47)</f>
        <v>9050</v>
      </c>
      <c r="G48" s="95"/>
    </row>
    <row r="49" spans="1:18" ht="13.2" customHeight="1" x14ac:dyDescent="0.25">
      <c r="A49" s="101"/>
      <c r="B49" s="19"/>
      <c r="C49" s="64"/>
      <c r="D49" s="64"/>
      <c r="E49" s="95"/>
      <c r="F49" s="102"/>
      <c r="G49" s="102"/>
    </row>
    <row r="50" spans="1:18" ht="13.2" customHeight="1" x14ac:dyDescent="0.25">
      <c r="A50" s="92" t="s">
        <v>137</v>
      </c>
      <c r="B50" s="92" t="s">
        <v>68</v>
      </c>
      <c r="C50" s="16"/>
      <c r="D50" s="90"/>
      <c r="E50" s="16"/>
      <c r="F50" s="16"/>
      <c r="G50" s="16"/>
      <c r="H50" s="92" t="s">
        <v>62</v>
      </c>
      <c r="I50" s="16"/>
      <c r="J50" s="90"/>
      <c r="K50" s="16"/>
      <c r="L50" s="16"/>
      <c r="M50" s="16"/>
      <c r="N50" s="92" t="s">
        <v>71</v>
      </c>
      <c r="O50" s="16"/>
      <c r="P50" s="90"/>
      <c r="Q50" s="16"/>
      <c r="R50" s="16"/>
    </row>
    <row r="51" spans="1:18" ht="13.2" customHeight="1" x14ac:dyDescent="0.25">
      <c r="A51" s="64">
        <v>1</v>
      </c>
      <c r="B51" s="19" t="s">
        <v>138</v>
      </c>
      <c r="C51" s="64" t="s">
        <v>130</v>
      </c>
      <c r="D51" s="64">
        <v>1</v>
      </c>
      <c r="E51" s="94">
        <v>1750</v>
      </c>
      <c r="F51" s="95">
        <f t="shared" ref="F51:F54" si="8">E51*D51</f>
        <v>1750</v>
      </c>
      <c r="G51" s="96">
        <v>1</v>
      </c>
      <c r="H51" s="19" t="s">
        <v>92</v>
      </c>
      <c r="I51" s="64" t="s">
        <v>93</v>
      </c>
      <c r="J51" s="64">
        <v>1</v>
      </c>
      <c r="K51" s="94">
        <f>450*1.5</f>
        <v>675</v>
      </c>
      <c r="L51" s="95">
        <f>K51*J51</f>
        <v>675</v>
      </c>
      <c r="M51" s="96">
        <v>1</v>
      </c>
      <c r="N51" s="19" t="s">
        <v>94</v>
      </c>
      <c r="O51" s="64" t="s">
        <v>95</v>
      </c>
      <c r="P51" s="64">
        <v>0.25</v>
      </c>
      <c r="Q51" s="94">
        <f>L58</f>
        <v>5850</v>
      </c>
      <c r="R51" s="95">
        <f>Q51*P51</f>
        <v>1462.5</v>
      </c>
    </row>
    <row r="52" spans="1:18" ht="13.2" customHeight="1" x14ac:dyDescent="0.25">
      <c r="A52" s="64">
        <v>2</v>
      </c>
      <c r="B52" s="19" t="s">
        <v>139</v>
      </c>
      <c r="C52" s="64" t="s">
        <v>130</v>
      </c>
      <c r="D52" s="64">
        <v>1</v>
      </c>
      <c r="E52" s="94">
        <v>450</v>
      </c>
      <c r="F52" s="95">
        <f t="shared" si="8"/>
        <v>450</v>
      </c>
      <c r="G52" s="96">
        <v>2</v>
      </c>
      <c r="H52" s="19" t="s">
        <v>97</v>
      </c>
      <c r="I52" s="64" t="s">
        <v>93</v>
      </c>
      <c r="J52" s="64">
        <v>1</v>
      </c>
      <c r="K52" s="94">
        <f t="shared" ref="K52:K54" si="9">450*1.5</f>
        <v>675</v>
      </c>
      <c r="L52" s="95">
        <f t="shared" ref="L52:L57" si="10">K52*J52</f>
        <v>675</v>
      </c>
      <c r="M52" s="96">
        <v>2</v>
      </c>
      <c r="N52" s="19" t="s">
        <v>98</v>
      </c>
      <c r="O52" s="64" t="s">
        <v>93</v>
      </c>
      <c r="P52" s="64">
        <v>4</v>
      </c>
      <c r="Q52" s="94">
        <v>120</v>
      </c>
      <c r="R52" s="95">
        <f>Q52*P52</f>
        <v>480</v>
      </c>
    </row>
    <row r="53" spans="1:18" ht="13.2" customHeight="1" x14ac:dyDescent="0.25">
      <c r="A53" s="64">
        <v>3</v>
      </c>
      <c r="B53" s="19" t="s">
        <v>140</v>
      </c>
      <c r="C53" s="64" t="s">
        <v>130</v>
      </c>
      <c r="D53" s="64">
        <v>1</v>
      </c>
      <c r="E53" s="94">
        <v>1537</v>
      </c>
      <c r="F53" s="95">
        <f t="shared" si="8"/>
        <v>1537</v>
      </c>
      <c r="G53" s="96">
        <v>3</v>
      </c>
      <c r="H53" s="19" t="s">
        <v>100</v>
      </c>
      <c r="I53" s="64" t="s">
        <v>93</v>
      </c>
      <c r="J53" s="64">
        <v>1</v>
      </c>
      <c r="K53" s="94">
        <f>350*1.5</f>
        <v>525</v>
      </c>
      <c r="L53" s="95">
        <f t="shared" si="10"/>
        <v>525</v>
      </c>
      <c r="M53" s="96">
        <v>3</v>
      </c>
      <c r="N53" s="19" t="s">
        <v>101</v>
      </c>
      <c r="O53" s="64" t="s">
        <v>102</v>
      </c>
      <c r="P53" s="64"/>
      <c r="Q53" s="94">
        <v>450</v>
      </c>
      <c r="R53" s="95">
        <f>Q53*P53</f>
        <v>0</v>
      </c>
    </row>
    <row r="54" spans="1:18" ht="13.2" customHeight="1" x14ac:dyDescent="0.25">
      <c r="A54" s="64">
        <v>4</v>
      </c>
      <c r="B54" s="19" t="s">
        <v>141</v>
      </c>
      <c r="C54" s="64" t="s">
        <v>130</v>
      </c>
      <c r="D54" s="64">
        <v>1</v>
      </c>
      <c r="E54" s="94">
        <v>1750</v>
      </c>
      <c r="F54" s="95">
        <f t="shared" si="8"/>
        <v>1750</v>
      </c>
      <c r="G54" s="96">
        <v>4</v>
      </c>
      <c r="H54" s="19" t="s">
        <v>104</v>
      </c>
      <c r="I54" s="64" t="s">
        <v>93</v>
      </c>
      <c r="J54" s="64">
        <v>1</v>
      </c>
      <c r="K54" s="94">
        <f t="shared" si="9"/>
        <v>675</v>
      </c>
      <c r="L54" s="95">
        <f t="shared" si="10"/>
        <v>675</v>
      </c>
      <c r="M54" s="96">
        <v>4</v>
      </c>
      <c r="N54" s="19" t="s">
        <v>105</v>
      </c>
      <c r="O54" s="64" t="s">
        <v>102</v>
      </c>
      <c r="P54" s="64"/>
      <c r="Q54" s="94">
        <v>85</v>
      </c>
      <c r="R54" s="95">
        <f t="shared" ref="R54:R57" si="11">Q54*P54</f>
        <v>0</v>
      </c>
    </row>
    <row r="55" spans="1:18" ht="13.2" customHeight="1" x14ac:dyDescent="0.25">
      <c r="A55" s="64">
        <v>5</v>
      </c>
      <c r="B55" s="19"/>
      <c r="C55" s="64"/>
      <c r="D55" s="64"/>
      <c r="E55" s="94"/>
      <c r="F55" s="95"/>
      <c r="G55" s="96">
        <v>5</v>
      </c>
      <c r="H55" s="19" t="s">
        <v>107</v>
      </c>
      <c r="I55" s="64" t="s">
        <v>93</v>
      </c>
      <c r="J55" s="64">
        <v>1</v>
      </c>
      <c r="K55" s="94">
        <f>350*1.5</f>
        <v>525</v>
      </c>
      <c r="L55" s="95">
        <f t="shared" si="10"/>
        <v>525</v>
      </c>
      <c r="M55" s="96">
        <v>5</v>
      </c>
      <c r="N55" s="19" t="s">
        <v>108</v>
      </c>
      <c r="O55" s="64" t="s">
        <v>93</v>
      </c>
      <c r="P55" s="64"/>
      <c r="Q55" s="94">
        <v>3500</v>
      </c>
      <c r="R55" s="95">
        <f t="shared" si="11"/>
        <v>0</v>
      </c>
    </row>
    <row r="56" spans="1:18" ht="12.75" customHeight="1" x14ac:dyDescent="0.25">
      <c r="A56" s="64">
        <v>6</v>
      </c>
      <c r="B56" s="19"/>
      <c r="C56" s="64"/>
      <c r="D56" s="64"/>
      <c r="E56" s="94"/>
      <c r="F56" s="95"/>
      <c r="G56" s="96">
        <v>6</v>
      </c>
      <c r="H56" s="19" t="s">
        <v>110</v>
      </c>
      <c r="I56" s="64" t="s">
        <v>93</v>
      </c>
      <c r="J56" s="64">
        <v>1</v>
      </c>
      <c r="K56" s="94">
        <f>350*1.5</f>
        <v>525</v>
      </c>
      <c r="L56" s="95">
        <f t="shared" si="10"/>
        <v>525</v>
      </c>
      <c r="M56" s="96">
        <v>6</v>
      </c>
      <c r="N56" s="19" t="s">
        <v>111</v>
      </c>
      <c r="O56" s="64" t="s">
        <v>102</v>
      </c>
      <c r="P56" s="64"/>
      <c r="Q56" s="94">
        <v>150</v>
      </c>
      <c r="R56" s="95">
        <f t="shared" si="11"/>
        <v>0</v>
      </c>
    </row>
    <row r="57" spans="1:18" ht="12.75" customHeight="1" x14ac:dyDescent="0.25">
      <c r="A57" s="64">
        <v>7</v>
      </c>
      <c r="B57" s="19"/>
      <c r="C57" s="64"/>
      <c r="D57" s="64"/>
      <c r="E57" s="94"/>
      <c r="F57" s="95"/>
      <c r="G57" s="96">
        <v>7</v>
      </c>
      <c r="H57" s="19" t="s">
        <v>115</v>
      </c>
      <c r="I57" s="64" t="s">
        <v>93</v>
      </c>
      <c r="J57" s="64">
        <f>SUM(J51:J56)</f>
        <v>6</v>
      </c>
      <c r="K57" s="94">
        <f>250*1.5</f>
        <v>375</v>
      </c>
      <c r="L57" s="95">
        <f t="shared" si="10"/>
        <v>2250</v>
      </c>
      <c r="M57" s="96">
        <v>7</v>
      </c>
      <c r="N57" s="19" t="s">
        <v>136</v>
      </c>
      <c r="O57" s="64" t="s">
        <v>114</v>
      </c>
      <c r="P57" s="64"/>
      <c r="Q57" s="94">
        <v>500</v>
      </c>
      <c r="R57" s="95">
        <f t="shared" si="11"/>
        <v>0</v>
      </c>
    </row>
    <row r="58" spans="1:18" ht="13.2" customHeight="1" x14ac:dyDescent="0.25">
      <c r="A58" s="64">
        <v>8</v>
      </c>
      <c r="B58" s="19"/>
      <c r="C58" s="64"/>
      <c r="D58" s="64"/>
      <c r="E58" s="94"/>
      <c r="F58" s="95"/>
      <c r="G58" s="97"/>
      <c r="L58" s="98">
        <f>SUM(L51:L57)</f>
        <v>5850</v>
      </c>
      <c r="R58" s="99">
        <f>SUM(R51:R57)</f>
        <v>1942.5</v>
      </c>
    </row>
    <row r="59" spans="1:18" ht="13.5" customHeight="1" x14ac:dyDescent="0.25">
      <c r="A59" s="64">
        <v>9</v>
      </c>
      <c r="B59" s="19"/>
      <c r="C59" s="64"/>
      <c r="D59" s="64"/>
      <c r="E59" s="94"/>
      <c r="F59" s="95"/>
      <c r="G59" s="97"/>
      <c r="L59" s="100"/>
    </row>
    <row r="60" spans="1:18" ht="13.2" customHeight="1" x14ac:dyDescent="0.25">
      <c r="A60" s="64">
        <v>10</v>
      </c>
      <c r="B60" s="19"/>
      <c r="C60" s="64"/>
      <c r="D60" s="64"/>
      <c r="E60" s="94"/>
      <c r="F60" s="95"/>
      <c r="G60" s="97"/>
      <c r="L60" s="100"/>
    </row>
    <row r="61" spans="1:18" ht="13.2" customHeight="1" x14ac:dyDescent="0.25">
      <c r="A61" s="64"/>
      <c r="B61" s="19"/>
      <c r="C61" s="64"/>
      <c r="D61" s="64"/>
      <c r="E61" s="95"/>
      <c r="F61" s="99">
        <f>SUM(F51:F60)</f>
        <v>5487</v>
      </c>
      <c r="G61" s="95"/>
    </row>
    <row r="62" spans="1:18" ht="13.2" customHeight="1" x14ac:dyDescent="0.25">
      <c r="A62" s="101"/>
      <c r="B62" s="19"/>
      <c r="C62" s="64"/>
      <c r="D62" s="64"/>
      <c r="E62" s="95"/>
      <c r="F62" s="102"/>
      <c r="G62" s="102"/>
    </row>
    <row r="63" spans="1:18" ht="13.2" customHeight="1" x14ac:dyDescent="0.25">
      <c r="A63" s="92" t="s">
        <v>142</v>
      </c>
      <c r="B63" s="92" t="s">
        <v>68</v>
      </c>
      <c r="C63" s="16"/>
      <c r="D63" s="90"/>
      <c r="E63" s="16"/>
      <c r="F63" s="16"/>
      <c r="G63" s="16"/>
      <c r="H63" s="92" t="s">
        <v>62</v>
      </c>
      <c r="I63" s="16"/>
      <c r="J63" s="90"/>
      <c r="K63" s="16"/>
      <c r="L63" s="16"/>
      <c r="M63" s="16"/>
      <c r="N63" s="92" t="s">
        <v>71</v>
      </c>
      <c r="O63" s="16"/>
      <c r="P63" s="90"/>
      <c r="Q63" s="16"/>
      <c r="R63" s="16"/>
    </row>
    <row r="64" spans="1:18" ht="13.2" customHeight="1" x14ac:dyDescent="0.25">
      <c r="A64" s="64">
        <v>1</v>
      </c>
      <c r="B64" s="19" t="s">
        <v>143</v>
      </c>
      <c r="C64" s="64" t="s">
        <v>130</v>
      </c>
      <c r="D64" s="64">
        <v>4</v>
      </c>
      <c r="E64" s="94">
        <v>45</v>
      </c>
      <c r="F64" s="95">
        <f t="shared" ref="F64:F73" si="12">E64*D64</f>
        <v>180</v>
      </c>
      <c r="G64" s="96">
        <v>1</v>
      </c>
      <c r="H64" s="19" t="s">
        <v>92</v>
      </c>
      <c r="I64" s="64" t="s">
        <v>93</v>
      </c>
      <c r="J64" s="64">
        <v>1</v>
      </c>
      <c r="K64" s="94">
        <f>450*1.5</f>
        <v>675</v>
      </c>
      <c r="L64" s="95">
        <f>K64*J64</f>
        <v>675</v>
      </c>
      <c r="M64" s="96">
        <v>1</v>
      </c>
      <c r="N64" s="19" t="s">
        <v>94</v>
      </c>
      <c r="O64" s="64" t="s">
        <v>95</v>
      </c>
      <c r="P64" s="64">
        <v>0.25</v>
      </c>
      <c r="Q64" s="94">
        <f>L71</f>
        <v>5850</v>
      </c>
      <c r="R64" s="95">
        <f>Q64*P64</f>
        <v>1462.5</v>
      </c>
    </row>
    <row r="65" spans="1:18" ht="13.2" customHeight="1" x14ac:dyDescent="0.25">
      <c r="A65" s="64">
        <v>2</v>
      </c>
      <c r="B65" s="19" t="s">
        <v>144</v>
      </c>
      <c r="C65" s="64" t="s">
        <v>130</v>
      </c>
      <c r="D65" s="64">
        <v>4</v>
      </c>
      <c r="E65" s="94">
        <v>65</v>
      </c>
      <c r="F65" s="95">
        <f t="shared" si="12"/>
        <v>260</v>
      </c>
      <c r="G65" s="96">
        <v>2</v>
      </c>
      <c r="H65" s="19" t="s">
        <v>97</v>
      </c>
      <c r="I65" s="64" t="s">
        <v>93</v>
      </c>
      <c r="J65" s="64">
        <v>1</v>
      </c>
      <c r="K65" s="94">
        <f t="shared" ref="K65:K67" si="13">450*1.5</f>
        <v>675</v>
      </c>
      <c r="L65" s="95">
        <f t="shared" ref="L65:L70" si="14">K65*J65</f>
        <v>675</v>
      </c>
      <c r="M65" s="96">
        <v>2</v>
      </c>
      <c r="N65" s="19" t="s">
        <v>98</v>
      </c>
      <c r="O65" s="64" t="s">
        <v>93</v>
      </c>
      <c r="P65" s="64">
        <v>4</v>
      </c>
      <c r="Q65" s="94">
        <v>120</v>
      </c>
      <c r="R65" s="95">
        <f>Q65*P65</f>
        <v>480</v>
      </c>
    </row>
    <row r="66" spans="1:18" ht="13.2" customHeight="1" x14ac:dyDescent="0.25">
      <c r="A66" s="64">
        <v>3</v>
      </c>
      <c r="B66" s="19" t="s">
        <v>144</v>
      </c>
      <c r="C66" s="64" t="s">
        <v>130</v>
      </c>
      <c r="D66" s="64">
        <v>4</v>
      </c>
      <c r="E66" s="94">
        <f>3.29*22</f>
        <v>72.38</v>
      </c>
      <c r="F66" s="95">
        <f t="shared" si="12"/>
        <v>289.52</v>
      </c>
      <c r="G66" s="96">
        <v>3</v>
      </c>
      <c r="H66" s="19" t="s">
        <v>100</v>
      </c>
      <c r="I66" s="64" t="s">
        <v>93</v>
      </c>
      <c r="J66" s="64">
        <v>1</v>
      </c>
      <c r="K66" s="94">
        <f>350*1.5</f>
        <v>525</v>
      </c>
      <c r="L66" s="95">
        <f t="shared" si="14"/>
        <v>525</v>
      </c>
      <c r="M66" s="96">
        <v>3</v>
      </c>
      <c r="N66" s="19" t="s">
        <v>101</v>
      </c>
      <c r="O66" s="64" t="s">
        <v>102</v>
      </c>
      <c r="P66" s="64"/>
      <c r="Q66" s="94">
        <v>450</v>
      </c>
      <c r="R66" s="95">
        <f>Q66*P66</f>
        <v>0</v>
      </c>
    </row>
    <row r="67" spans="1:18" ht="13.2" customHeight="1" x14ac:dyDescent="0.25">
      <c r="A67" s="64">
        <v>4</v>
      </c>
      <c r="B67" s="19" t="s">
        <v>144</v>
      </c>
      <c r="C67" s="64" t="s">
        <v>130</v>
      </c>
      <c r="D67" s="64">
        <v>4</v>
      </c>
      <c r="E67" s="94">
        <v>182</v>
      </c>
      <c r="F67" s="95">
        <f t="shared" si="12"/>
        <v>728</v>
      </c>
      <c r="G67" s="96">
        <v>4</v>
      </c>
      <c r="H67" s="19" t="s">
        <v>104</v>
      </c>
      <c r="I67" s="64" t="s">
        <v>93</v>
      </c>
      <c r="J67" s="64">
        <v>1</v>
      </c>
      <c r="K67" s="94">
        <f t="shared" si="13"/>
        <v>675</v>
      </c>
      <c r="L67" s="95">
        <f t="shared" si="14"/>
        <v>675</v>
      </c>
      <c r="M67" s="96">
        <v>4</v>
      </c>
      <c r="N67" s="19" t="s">
        <v>105</v>
      </c>
      <c r="O67" s="64" t="s">
        <v>102</v>
      </c>
      <c r="P67" s="64"/>
      <c r="Q67" s="94">
        <v>85</v>
      </c>
      <c r="R67" s="95">
        <f t="shared" ref="R67:R70" si="15">Q67*P67</f>
        <v>0</v>
      </c>
    </row>
    <row r="68" spans="1:18" ht="12.75" customHeight="1" x14ac:dyDescent="0.25">
      <c r="A68" s="64">
        <v>5</v>
      </c>
      <c r="B68" s="19" t="s">
        <v>144</v>
      </c>
      <c r="C68" s="64" t="s">
        <v>130</v>
      </c>
      <c r="D68" s="64">
        <v>4</v>
      </c>
      <c r="E68" s="94">
        <v>182</v>
      </c>
      <c r="F68" s="95">
        <f t="shared" si="12"/>
        <v>728</v>
      </c>
      <c r="G68" s="96">
        <v>5</v>
      </c>
      <c r="H68" s="19" t="s">
        <v>107</v>
      </c>
      <c r="I68" s="64" t="s">
        <v>93</v>
      </c>
      <c r="J68" s="64">
        <v>1</v>
      </c>
      <c r="K68" s="94">
        <f>350*1.5</f>
        <v>525</v>
      </c>
      <c r="L68" s="95">
        <f t="shared" si="14"/>
        <v>525</v>
      </c>
      <c r="M68" s="96">
        <v>5</v>
      </c>
      <c r="N68" s="19" t="s">
        <v>108</v>
      </c>
      <c r="O68" s="64" t="s">
        <v>93</v>
      </c>
      <c r="P68" s="64"/>
      <c r="Q68" s="94">
        <v>3500</v>
      </c>
      <c r="R68" s="95">
        <f t="shared" si="15"/>
        <v>0</v>
      </c>
    </row>
    <row r="69" spans="1:18" ht="12.75" customHeight="1" x14ac:dyDescent="0.25">
      <c r="A69" s="64">
        <v>6</v>
      </c>
      <c r="B69" s="19" t="s">
        <v>144</v>
      </c>
      <c r="C69" s="64" t="s">
        <v>130</v>
      </c>
      <c r="D69" s="64">
        <v>4</v>
      </c>
      <c r="E69" s="94">
        <v>85</v>
      </c>
      <c r="F69" s="95">
        <f t="shared" si="12"/>
        <v>340</v>
      </c>
      <c r="G69" s="96">
        <v>6</v>
      </c>
      <c r="H69" s="19" t="s">
        <v>110</v>
      </c>
      <c r="I69" s="64" t="s">
        <v>93</v>
      </c>
      <c r="J69" s="64">
        <v>1</v>
      </c>
      <c r="K69" s="94">
        <f>350*1.5</f>
        <v>525</v>
      </c>
      <c r="L69" s="95">
        <f t="shared" si="14"/>
        <v>525</v>
      </c>
      <c r="M69" s="96">
        <v>6</v>
      </c>
      <c r="N69" s="19" t="s">
        <v>111</v>
      </c>
      <c r="O69" s="64" t="s">
        <v>102</v>
      </c>
      <c r="P69" s="64"/>
      <c r="Q69" s="94">
        <v>150</v>
      </c>
      <c r="R69" s="95">
        <f t="shared" si="15"/>
        <v>0</v>
      </c>
    </row>
    <row r="70" spans="1:18" ht="13.2" customHeight="1" x14ac:dyDescent="0.25">
      <c r="A70" s="64">
        <v>7</v>
      </c>
      <c r="B70" s="19" t="s">
        <v>144</v>
      </c>
      <c r="C70" s="64" t="s">
        <v>130</v>
      </c>
      <c r="D70" s="64">
        <v>4</v>
      </c>
      <c r="E70" s="94">
        <v>1500</v>
      </c>
      <c r="F70" s="95">
        <f t="shared" si="12"/>
        <v>6000</v>
      </c>
      <c r="G70" s="96">
        <v>7</v>
      </c>
      <c r="H70" s="19" t="s">
        <v>115</v>
      </c>
      <c r="I70" s="64" t="s">
        <v>93</v>
      </c>
      <c r="J70" s="64">
        <f>SUM(J64:J69)</f>
        <v>6</v>
      </c>
      <c r="K70" s="94">
        <f>250*1.5</f>
        <v>375</v>
      </c>
      <c r="L70" s="95">
        <f t="shared" si="14"/>
        <v>2250</v>
      </c>
      <c r="M70" s="96">
        <v>7</v>
      </c>
      <c r="N70" s="19" t="s">
        <v>136</v>
      </c>
      <c r="O70" s="64" t="s">
        <v>114</v>
      </c>
      <c r="P70" s="64"/>
      <c r="Q70" s="94">
        <v>500</v>
      </c>
      <c r="R70" s="95">
        <f t="shared" si="15"/>
        <v>0</v>
      </c>
    </row>
    <row r="71" spans="1:18" ht="13.2" customHeight="1" x14ac:dyDescent="0.25">
      <c r="A71" s="64">
        <v>8</v>
      </c>
      <c r="B71" s="19" t="s">
        <v>144</v>
      </c>
      <c r="C71" s="64" t="s">
        <v>130</v>
      </c>
      <c r="D71" s="64">
        <v>4</v>
      </c>
      <c r="E71" s="94">
        <v>1500</v>
      </c>
      <c r="F71" s="95">
        <f t="shared" si="12"/>
        <v>6000</v>
      </c>
      <c r="G71" s="97"/>
      <c r="L71" s="98">
        <f>SUM(L64:L70)</f>
        <v>5850</v>
      </c>
      <c r="R71" s="99">
        <f>SUM(R64:R70)</f>
        <v>1942.5</v>
      </c>
    </row>
    <row r="72" spans="1:18" ht="13.2" customHeight="1" x14ac:dyDescent="0.25">
      <c r="A72" s="64">
        <v>9</v>
      </c>
      <c r="B72" s="19" t="s">
        <v>144</v>
      </c>
      <c r="C72" s="64" t="s">
        <v>130</v>
      </c>
      <c r="D72" s="64">
        <v>4</v>
      </c>
      <c r="E72" s="94">
        <v>1500</v>
      </c>
      <c r="F72" s="95">
        <f t="shared" si="12"/>
        <v>6000</v>
      </c>
      <c r="G72" s="97"/>
      <c r="L72" s="100"/>
    </row>
    <row r="73" spans="1:18" ht="13.2" customHeight="1" x14ac:dyDescent="0.25">
      <c r="A73" s="64">
        <v>10</v>
      </c>
      <c r="B73" s="19" t="s">
        <v>144</v>
      </c>
      <c r="C73" s="64" t="s">
        <v>130</v>
      </c>
      <c r="D73" s="64">
        <v>4</v>
      </c>
      <c r="E73" s="94">
        <v>1500</v>
      </c>
      <c r="F73" s="95">
        <f t="shared" si="12"/>
        <v>6000</v>
      </c>
      <c r="G73" s="97"/>
      <c r="L73" s="100"/>
    </row>
    <row r="74" spans="1:18" ht="13.2" customHeight="1" x14ac:dyDescent="0.25">
      <c r="A74" s="64"/>
      <c r="B74" s="19"/>
      <c r="C74" s="64"/>
      <c r="D74" s="64"/>
      <c r="E74" s="95"/>
      <c r="F74" s="99">
        <f>SUM(F64:F73)</f>
        <v>26525.52</v>
      </c>
      <c r="G74" s="95"/>
    </row>
    <row r="75" spans="1:18" ht="13.2" customHeight="1" x14ac:dyDescent="0.25">
      <c r="A75" s="101"/>
      <c r="B75" s="19"/>
      <c r="C75" s="64"/>
      <c r="D75" s="64"/>
      <c r="E75" s="95"/>
      <c r="F75" s="102"/>
      <c r="G75" s="102"/>
    </row>
    <row r="76" spans="1:18" ht="13.2" customHeight="1" x14ac:dyDescent="0.25">
      <c r="A76" s="92" t="s">
        <v>145</v>
      </c>
      <c r="B76" s="92" t="s">
        <v>68</v>
      </c>
      <c r="C76" s="16"/>
      <c r="D76" s="90"/>
      <c r="E76" s="16"/>
      <c r="F76" s="16"/>
      <c r="G76" s="16"/>
      <c r="H76" s="92" t="s">
        <v>62</v>
      </c>
      <c r="I76" s="16"/>
      <c r="J76" s="90"/>
      <c r="K76" s="16"/>
      <c r="L76" s="16"/>
      <c r="M76" s="16"/>
      <c r="N76" s="92" t="s">
        <v>71</v>
      </c>
      <c r="O76" s="16"/>
      <c r="P76" s="90"/>
      <c r="Q76" s="16"/>
      <c r="R76" s="16"/>
    </row>
    <row r="77" spans="1:18" ht="13.2" customHeight="1" x14ac:dyDescent="0.25">
      <c r="A77" s="64">
        <v>1</v>
      </c>
      <c r="B77" s="19" t="s">
        <v>143</v>
      </c>
      <c r="C77" s="64" t="s">
        <v>130</v>
      </c>
      <c r="D77" s="64">
        <v>4</v>
      </c>
      <c r="E77" s="94">
        <v>45</v>
      </c>
      <c r="F77" s="95">
        <f t="shared" ref="F77:F86" si="16">E77*D77</f>
        <v>180</v>
      </c>
      <c r="G77" s="96">
        <v>1</v>
      </c>
      <c r="H77" s="19" t="s">
        <v>92</v>
      </c>
      <c r="I77" s="64" t="s">
        <v>93</v>
      </c>
      <c r="J77" s="64">
        <v>1</v>
      </c>
      <c r="K77" s="94">
        <f>450*1.5</f>
        <v>675</v>
      </c>
      <c r="L77" s="95">
        <f>K77*J77</f>
        <v>675</v>
      </c>
      <c r="M77" s="96">
        <v>1</v>
      </c>
      <c r="N77" s="19" t="s">
        <v>94</v>
      </c>
      <c r="O77" s="64" t="s">
        <v>95</v>
      </c>
      <c r="P77" s="64">
        <v>0.25</v>
      </c>
      <c r="Q77" s="94">
        <f>L84</f>
        <v>5850</v>
      </c>
      <c r="R77" s="95">
        <f>Q77*P77</f>
        <v>1462.5</v>
      </c>
    </row>
    <row r="78" spans="1:18" ht="13.2" customHeight="1" x14ac:dyDescent="0.25">
      <c r="A78" s="64">
        <v>2</v>
      </c>
      <c r="B78" s="19" t="s">
        <v>144</v>
      </c>
      <c r="C78" s="64" t="s">
        <v>130</v>
      </c>
      <c r="D78" s="64">
        <v>4</v>
      </c>
      <c r="E78" s="94">
        <v>65</v>
      </c>
      <c r="F78" s="95">
        <f t="shared" si="16"/>
        <v>260</v>
      </c>
      <c r="G78" s="96">
        <v>2</v>
      </c>
      <c r="H78" s="19" t="s">
        <v>97</v>
      </c>
      <c r="I78" s="64" t="s">
        <v>93</v>
      </c>
      <c r="J78" s="64">
        <v>1</v>
      </c>
      <c r="K78" s="94">
        <f t="shared" ref="K78:K80" si="17">450*1.5</f>
        <v>675</v>
      </c>
      <c r="L78" s="95">
        <f t="shared" ref="L78:L83" si="18">K78*J78</f>
        <v>675</v>
      </c>
      <c r="M78" s="96">
        <v>2</v>
      </c>
      <c r="N78" s="19" t="s">
        <v>98</v>
      </c>
      <c r="O78" s="64" t="s">
        <v>93</v>
      </c>
      <c r="P78" s="64">
        <v>4</v>
      </c>
      <c r="Q78" s="94">
        <v>120</v>
      </c>
      <c r="R78" s="95">
        <f>Q78*P78</f>
        <v>480</v>
      </c>
    </row>
    <row r="79" spans="1:18" ht="13.2" customHeight="1" x14ac:dyDescent="0.25">
      <c r="A79" s="64">
        <v>3</v>
      </c>
      <c r="B79" s="19" t="s">
        <v>144</v>
      </c>
      <c r="C79" s="64" t="s">
        <v>130</v>
      </c>
      <c r="D79" s="64">
        <v>4</v>
      </c>
      <c r="E79" s="94">
        <f>3.29*22</f>
        <v>72.38</v>
      </c>
      <c r="F79" s="95">
        <f t="shared" si="16"/>
        <v>289.52</v>
      </c>
      <c r="G79" s="96">
        <v>3</v>
      </c>
      <c r="H79" s="19" t="s">
        <v>100</v>
      </c>
      <c r="I79" s="64" t="s">
        <v>93</v>
      </c>
      <c r="J79" s="64">
        <v>1</v>
      </c>
      <c r="K79" s="94">
        <f>350*1.5</f>
        <v>525</v>
      </c>
      <c r="L79" s="95">
        <f t="shared" si="18"/>
        <v>525</v>
      </c>
      <c r="M79" s="96">
        <v>3</v>
      </c>
      <c r="N79" s="19" t="s">
        <v>101</v>
      </c>
      <c r="O79" s="64" t="s">
        <v>102</v>
      </c>
      <c r="P79" s="64"/>
      <c r="Q79" s="94">
        <v>450</v>
      </c>
      <c r="R79" s="95">
        <f>Q79*P79</f>
        <v>0</v>
      </c>
    </row>
    <row r="80" spans="1:18" ht="13.2" customHeight="1" x14ac:dyDescent="0.25">
      <c r="A80" s="64">
        <v>4</v>
      </c>
      <c r="B80" s="19" t="s">
        <v>144</v>
      </c>
      <c r="C80" s="64" t="s">
        <v>130</v>
      </c>
      <c r="D80" s="64">
        <v>4</v>
      </c>
      <c r="E80" s="94">
        <v>182</v>
      </c>
      <c r="F80" s="95">
        <f t="shared" si="16"/>
        <v>728</v>
      </c>
      <c r="G80" s="96">
        <v>4</v>
      </c>
      <c r="H80" s="19" t="s">
        <v>104</v>
      </c>
      <c r="I80" s="64" t="s">
        <v>93</v>
      </c>
      <c r="J80" s="64">
        <v>1</v>
      </c>
      <c r="K80" s="94">
        <f t="shared" si="17"/>
        <v>675</v>
      </c>
      <c r="L80" s="95">
        <f t="shared" si="18"/>
        <v>675</v>
      </c>
      <c r="M80" s="96">
        <v>4</v>
      </c>
      <c r="N80" s="19" t="s">
        <v>105</v>
      </c>
      <c r="O80" s="64" t="s">
        <v>102</v>
      </c>
      <c r="P80" s="64"/>
      <c r="Q80" s="94">
        <v>85</v>
      </c>
      <c r="R80" s="95">
        <f t="shared" ref="R80:R83" si="19">Q80*P80</f>
        <v>0</v>
      </c>
    </row>
    <row r="81" spans="1:18" ht="13.2" customHeight="1" x14ac:dyDescent="0.25">
      <c r="A81" s="64">
        <v>5</v>
      </c>
      <c r="B81" s="19" t="s">
        <v>144</v>
      </c>
      <c r="C81" s="64" t="s">
        <v>130</v>
      </c>
      <c r="D81" s="64">
        <v>4</v>
      </c>
      <c r="E81" s="94">
        <v>182</v>
      </c>
      <c r="F81" s="95">
        <f t="shared" si="16"/>
        <v>728</v>
      </c>
      <c r="G81" s="96">
        <v>5</v>
      </c>
      <c r="H81" s="19" t="s">
        <v>107</v>
      </c>
      <c r="I81" s="64" t="s">
        <v>93</v>
      </c>
      <c r="J81" s="64">
        <v>1</v>
      </c>
      <c r="K81" s="94">
        <f>350*1.5</f>
        <v>525</v>
      </c>
      <c r="L81" s="95">
        <f t="shared" si="18"/>
        <v>525</v>
      </c>
      <c r="M81" s="96">
        <v>5</v>
      </c>
      <c r="N81" s="19" t="s">
        <v>108</v>
      </c>
      <c r="O81" s="64" t="s">
        <v>93</v>
      </c>
      <c r="P81" s="64"/>
      <c r="Q81" s="94">
        <v>3500</v>
      </c>
      <c r="R81" s="95">
        <f t="shared" si="19"/>
        <v>0</v>
      </c>
    </row>
    <row r="82" spans="1:18" ht="12.75" customHeight="1" x14ac:dyDescent="0.25">
      <c r="A82" s="64">
        <v>6</v>
      </c>
      <c r="B82" s="19" t="s">
        <v>144</v>
      </c>
      <c r="C82" s="64" t="s">
        <v>130</v>
      </c>
      <c r="D82" s="64">
        <v>4</v>
      </c>
      <c r="E82" s="94">
        <v>85</v>
      </c>
      <c r="F82" s="95">
        <f t="shared" si="16"/>
        <v>340</v>
      </c>
      <c r="G82" s="96">
        <v>6</v>
      </c>
      <c r="H82" s="19" t="s">
        <v>110</v>
      </c>
      <c r="I82" s="64" t="s">
        <v>93</v>
      </c>
      <c r="J82" s="64">
        <v>1</v>
      </c>
      <c r="K82" s="94">
        <f>350*1.5</f>
        <v>525</v>
      </c>
      <c r="L82" s="95">
        <f t="shared" si="18"/>
        <v>525</v>
      </c>
      <c r="M82" s="96">
        <v>6</v>
      </c>
      <c r="N82" s="19" t="s">
        <v>111</v>
      </c>
      <c r="O82" s="64" t="s">
        <v>102</v>
      </c>
      <c r="P82" s="64"/>
      <c r="Q82" s="94">
        <v>150</v>
      </c>
      <c r="R82" s="95">
        <f t="shared" si="19"/>
        <v>0</v>
      </c>
    </row>
    <row r="83" spans="1:18" ht="13.2" customHeight="1" x14ac:dyDescent="0.25">
      <c r="A83" s="64">
        <v>7</v>
      </c>
      <c r="B83" s="19" t="s">
        <v>144</v>
      </c>
      <c r="C83" s="64" t="s">
        <v>130</v>
      </c>
      <c r="D83" s="64">
        <v>4</v>
      </c>
      <c r="E83" s="94">
        <v>1500</v>
      </c>
      <c r="F83" s="95">
        <f t="shared" si="16"/>
        <v>6000</v>
      </c>
      <c r="G83" s="96">
        <v>7</v>
      </c>
      <c r="H83" s="19" t="s">
        <v>115</v>
      </c>
      <c r="I83" s="64" t="s">
        <v>93</v>
      </c>
      <c r="J83" s="64">
        <f>SUM(J77:J82)</f>
        <v>6</v>
      </c>
      <c r="K83" s="94">
        <f>250*1.5</f>
        <v>375</v>
      </c>
      <c r="L83" s="95">
        <f t="shared" si="18"/>
        <v>2250</v>
      </c>
      <c r="M83" s="96">
        <v>7</v>
      </c>
      <c r="N83" s="19" t="s">
        <v>136</v>
      </c>
      <c r="O83" s="64" t="s">
        <v>114</v>
      </c>
      <c r="P83" s="64"/>
      <c r="Q83" s="94">
        <v>500</v>
      </c>
      <c r="R83" s="95">
        <f t="shared" si="19"/>
        <v>0</v>
      </c>
    </row>
    <row r="84" spans="1:18" ht="13.2" customHeight="1" x14ac:dyDescent="0.25">
      <c r="A84" s="64">
        <v>8</v>
      </c>
      <c r="B84" s="19" t="s">
        <v>144</v>
      </c>
      <c r="C84" s="64" t="s">
        <v>130</v>
      </c>
      <c r="D84" s="64">
        <v>4</v>
      </c>
      <c r="E84" s="94">
        <v>1500</v>
      </c>
      <c r="F84" s="95">
        <f t="shared" si="16"/>
        <v>6000</v>
      </c>
      <c r="G84" s="97"/>
      <c r="L84" s="98">
        <f>SUM(L77:L83)</f>
        <v>5850</v>
      </c>
      <c r="R84" s="99">
        <f>SUM(R77:R83)</f>
        <v>1942.5</v>
      </c>
    </row>
    <row r="85" spans="1:18" ht="13.2" customHeight="1" x14ac:dyDescent="0.25">
      <c r="A85" s="64">
        <v>9</v>
      </c>
      <c r="B85" s="19" t="s">
        <v>144</v>
      </c>
      <c r="C85" s="64" t="s">
        <v>130</v>
      </c>
      <c r="D85" s="64">
        <v>4</v>
      </c>
      <c r="E85" s="94">
        <v>1500</v>
      </c>
      <c r="F85" s="95">
        <f t="shared" si="16"/>
        <v>6000</v>
      </c>
      <c r="G85" s="97"/>
      <c r="L85" s="100"/>
    </row>
    <row r="86" spans="1:18" ht="13.2" customHeight="1" x14ac:dyDescent="0.25">
      <c r="A86" s="64">
        <v>10</v>
      </c>
      <c r="B86" s="19" t="s">
        <v>144</v>
      </c>
      <c r="C86" s="64" t="s">
        <v>130</v>
      </c>
      <c r="D86" s="64">
        <v>4</v>
      </c>
      <c r="E86" s="94">
        <v>1500</v>
      </c>
      <c r="F86" s="95">
        <f t="shared" si="16"/>
        <v>6000</v>
      </c>
      <c r="G86" s="97"/>
      <c r="L86" s="100"/>
    </row>
    <row r="87" spans="1:18" ht="13.2" customHeight="1" x14ac:dyDescent="0.25">
      <c r="A87" s="64"/>
      <c r="B87" s="19"/>
      <c r="C87" s="64"/>
      <c r="D87" s="64"/>
      <c r="E87" s="95"/>
      <c r="F87" s="99">
        <f>SUM(F77:F86)</f>
        <v>26525.52</v>
      </c>
      <c r="G87" s="95"/>
    </row>
    <row r="88" spans="1:18" ht="13.2" customHeight="1" x14ac:dyDescent="0.25">
      <c r="A88" s="101"/>
      <c r="B88" s="19"/>
      <c r="C88" s="64"/>
      <c r="D88" s="64"/>
      <c r="E88" s="95"/>
      <c r="F88" s="102"/>
      <c r="G88" s="102"/>
    </row>
    <row r="89" spans="1:18" ht="13.2" customHeight="1" x14ac:dyDescent="0.25">
      <c r="A89" s="92" t="s">
        <v>146</v>
      </c>
      <c r="B89" s="92" t="s">
        <v>68</v>
      </c>
      <c r="C89" s="16"/>
      <c r="D89" s="90"/>
      <c r="E89" s="16"/>
      <c r="F89" s="16"/>
      <c r="G89" s="16"/>
      <c r="H89" s="92" t="s">
        <v>62</v>
      </c>
      <c r="I89" s="16"/>
      <c r="J89" s="90"/>
      <c r="K89" s="16"/>
      <c r="L89" s="16"/>
      <c r="M89" s="16"/>
      <c r="N89" s="92" t="s">
        <v>71</v>
      </c>
      <c r="O89" s="16"/>
      <c r="P89" s="90"/>
      <c r="Q89" s="16"/>
      <c r="R89" s="16"/>
    </row>
    <row r="90" spans="1:18" ht="13.2" customHeight="1" x14ac:dyDescent="0.25">
      <c r="A90" s="64">
        <v>1</v>
      </c>
      <c r="B90" s="19" t="s">
        <v>143</v>
      </c>
      <c r="C90" s="64" t="s">
        <v>130</v>
      </c>
      <c r="D90" s="64">
        <v>4</v>
      </c>
      <c r="E90" s="94">
        <v>45</v>
      </c>
      <c r="F90" s="95">
        <f t="shared" ref="F90:F99" si="20">E90*D90</f>
        <v>180</v>
      </c>
      <c r="G90" s="96">
        <v>1</v>
      </c>
      <c r="H90" s="19" t="s">
        <v>92</v>
      </c>
      <c r="I90" s="64" t="s">
        <v>93</v>
      </c>
      <c r="J90" s="64">
        <v>1</v>
      </c>
      <c r="K90" s="94">
        <f>450*1.5</f>
        <v>675</v>
      </c>
      <c r="L90" s="95">
        <f>K90*J90</f>
        <v>675</v>
      </c>
      <c r="M90" s="96">
        <v>1</v>
      </c>
      <c r="N90" s="19" t="s">
        <v>94</v>
      </c>
      <c r="O90" s="64" t="s">
        <v>95</v>
      </c>
      <c r="P90" s="64">
        <v>0.25</v>
      </c>
      <c r="Q90" s="94">
        <f>L97</f>
        <v>5850</v>
      </c>
      <c r="R90" s="95">
        <f>Q90*P90</f>
        <v>1462.5</v>
      </c>
    </row>
    <row r="91" spans="1:18" ht="13.2" customHeight="1" x14ac:dyDescent="0.25">
      <c r="A91" s="64">
        <v>2</v>
      </c>
      <c r="B91" s="19" t="s">
        <v>144</v>
      </c>
      <c r="C91" s="64" t="s">
        <v>130</v>
      </c>
      <c r="D91" s="64">
        <v>4</v>
      </c>
      <c r="E91" s="94">
        <v>65</v>
      </c>
      <c r="F91" s="95">
        <f t="shared" si="20"/>
        <v>260</v>
      </c>
      <c r="G91" s="96">
        <v>2</v>
      </c>
      <c r="H91" s="19" t="s">
        <v>97</v>
      </c>
      <c r="I91" s="64" t="s">
        <v>93</v>
      </c>
      <c r="J91" s="64">
        <v>1</v>
      </c>
      <c r="K91" s="94">
        <f t="shared" ref="K91:K93" si="21">450*1.5</f>
        <v>675</v>
      </c>
      <c r="L91" s="95">
        <f t="shared" ref="L91:L96" si="22">K91*J91</f>
        <v>675</v>
      </c>
      <c r="M91" s="96">
        <v>2</v>
      </c>
      <c r="N91" s="19" t="s">
        <v>98</v>
      </c>
      <c r="O91" s="64" t="s">
        <v>93</v>
      </c>
      <c r="P91" s="64">
        <v>4</v>
      </c>
      <c r="Q91" s="94">
        <v>120</v>
      </c>
      <c r="R91" s="95">
        <f>Q91*P91</f>
        <v>480</v>
      </c>
    </row>
    <row r="92" spans="1:18" ht="13.2" customHeight="1" x14ac:dyDescent="0.25">
      <c r="A92" s="64">
        <v>3</v>
      </c>
      <c r="B92" s="19" t="s">
        <v>144</v>
      </c>
      <c r="C92" s="64" t="s">
        <v>130</v>
      </c>
      <c r="D92" s="64">
        <v>4</v>
      </c>
      <c r="E92" s="94">
        <f>3.29*22</f>
        <v>72.38</v>
      </c>
      <c r="F92" s="95">
        <f t="shared" si="20"/>
        <v>289.52</v>
      </c>
      <c r="G92" s="96">
        <v>3</v>
      </c>
      <c r="H92" s="19" t="s">
        <v>100</v>
      </c>
      <c r="I92" s="64" t="s">
        <v>93</v>
      </c>
      <c r="J92" s="64">
        <v>1</v>
      </c>
      <c r="K92" s="94">
        <f>350*1.5</f>
        <v>525</v>
      </c>
      <c r="L92" s="95">
        <f t="shared" si="22"/>
        <v>525</v>
      </c>
      <c r="M92" s="96">
        <v>3</v>
      </c>
      <c r="N92" s="19" t="s">
        <v>101</v>
      </c>
      <c r="O92" s="64" t="s">
        <v>102</v>
      </c>
      <c r="P92" s="64"/>
      <c r="Q92" s="94">
        <v>450</v>
      </c>
      <c r="R92" s="95">
        <f>Q92*P92</f>
        <v>0</v>
      </c>
    </row>
    <row r="93" spans="1:18" ht="13.2" customHeight="1" x14ac:dyDescent="0.25">
      <c r="A93" s="64">
        <v>4</v>
      </c>
      <c r="B93" s="19" t="s">
        <v>144</v>
      </c>
      <c r="C93" s="64" t="s">
        <v>130</v>
      </c>
      <c r="D93" s="64">
        <v>4</v>
      </c>
      <c r="E93" s="94">
        <v>182</v>
      </c>
      <c r="F93" s="95">
        <f t="shared" si="20"/>
        <v>728</v>
      </c>
      <c r="G93" s="96">
        <v>4</v>
      </c>
      <c r="H93" s="19" t="s">
        <v>104</v>
      </c>
      <c r="I93" s="64" t="s">
        <v>93</v>
      </c>
      <c r="J93" s="64">
        <v>1</v>
      </c>
      <c r="K93" s="94">
        <f t="shared" si="21"/>
        <v>675</v>
      </c>
      <c r="L93" s="95">
        <f t="shared" si="22"/>
        <v>675</v>
      </c>
      <c r="M93" s="96">
        <v>4</v>
      </c>
      <c r="N93" s="19" t="s">
        <v>105</v>
      </c>
      <c r="O93" s="64" t="s">
        <v>102</v>
      </c>
      <c r="P93" s="64"/>
      <c r="Q93" s="94">
        <v>85</v>
      </c>
      <c r="R93" s="95">
        <f t="shared" ref="R93:R96" si="23">Q93*P93</f>
        <v>0</v>
      </c>
    </row>
    <row r="94" spans="1:18" ht="13.2" customHeight="1" x14ac:dyDescent="0.25">
      <c r="A94" s="64">
        <v>5</v>
      </c>
      <c r="B94" s="19" t="s">
        <v>144</v>
      </c>
      <c r="C94" s="64" t="s">
        <v>130</v>
      </c>
      <c r="D94" s="64">
        <v>4</v>
      </c>
      <c r="E94" s="94">
        <v>182</v>
      </c>
      <c r="F94" s="95">
        <f t="shared" si="20"/>
        <v>728</v>
      </c>
      <c r="G94" s="96">
        <v>5</v>
      </c>
      <c r="H94" s="19" t="s">
        <v>107</v>
      </c>
      <c r="I94" s="64" t="s">
        <v>93</v>
      </c>
      <c r="J94" s="64">
        <v>1</v>
      </c>
      <c r="K94" s="94">
        <f>350*1.5</f>
        <v>525</v>
      </c>
      <c r="L94" s="95">
        <f t="shared" si="22"/>
        <v>525</v>
      </c>
      <c r="M94" s="96">
        <v>5</v>
      </c>
      <c r="N94" s="19" t="s">
        <v>108</v>
      </c>
      <c r="O94" s="64" t="s">
        <v>93</v>
      </c>
      <c r="P94" s="64"/>
      <c r="Q94" s="94">
        <v>3500</v>
      </c>
      <c r="R94" s="95">
        <f t="shared" si="23"/>
        <v>0</v>
      </c>
    </row>
    <row r="95" spans="1:18" ht="13.2" customHeight="1" x14ac:dyDescent="0.25">
      <c r="A95" s="64">
        <v>6</v>
      </c>
      <c r="B95" s="19" t="s">
        <v>144</v>
      </c>
      <c r="C95" s="64" t="s">
        <v>130</v>
      </c>
      <c r="D95" s="64">
        <v>4</v>
      </c>
      <c r="E95" s="94">
        <v>85</v>
      </c>
      <c r="F95" s="95">
        <f t="shared" si="20"/>
        <v>340</v>
      </c>
      <c r="G95" s="96">
        <v>6</v>
      </c>
      <c r="H95" s="19" t="s">
        <v>110</v>
      </c>
      <c r="I95" s="64" t="s">
        <v>93</v>
      </c>
      <c r="J95" s="64">
        <v>1</v>
      </c>
      <c r="K95" s="94">
        <f>350*1.5</f>
        <v>525</v>
      </c>
      <c r="L95" s="95">
        <f t="shared" si="22"/>
        <v>525</v>
      </c>
      <c r="M95" s="96">
        <v>6</v>
      </c>
      <c r="N95" s="19" t="s">
        <v>111</v>
      </c>
      <c r="O95" s="64" t="s">
        <v>102</v>
      </c>
      <c r="P95" s="64"/>
      <c r="Q95" s="94">
        <v>150</v>
      </c>
      <c r="R95" s="95">
        <f t="shared" si="23"/>
        <v>0</v>
      </c>
    </row>
    <row r="96" spans="1:18" ht="13.2" customHeight="1" x14ac:dyDescent="0.25">
      <c r="A96" s="64">
        <v>7</v>
      </c>
      <c r="B96" s="19" t="s">
        <v>144</v>
      </c>
      <c r="C96" s="64" t="s">
        <v>130</v>
      </c>
      <c r="D96" s="64">
        <v>4</v>
      </c>
      <c r="E96" s="94">
        <v>1500</v>
      </c>
      <c r="F96" s="95">
        <f t="shared" si="20"/>
        <v>6000</v>
      </c>
      <c r="G96" s="96">
        <v>7</v>
      </c>
      <c r="H96" s="19" t="s">
        <v>115</v>
      </c>
      <c r="I96" s="64" t="s">
        <v>93</v>
      </c>
      <c r="J96" s="64">
        <f>SUM(J90:J95)</f>
        <v>6</v>
      </c>
      <c r="K96" s="94">
        <f>250*1.5</f>
        <v>375</v>
      </c>
      <c r="L96" s="95">
        <f t="shared" si="22"/>
        <v>2250</v>
      </c>
      <c r="M96" s="96">
        <v>7</v>
      </c>
      <c r="N96" s="19" t="s">
        <v>136</v>
      </c>
      <c r="O96" s="64" t="s">
        <v>114</v>
      </c>
      <c r="P96" s="64"/>
      <c r="Q96" s="94">
        <v>500</v>
      </c>
      <c r="R96" s="95">
        <f t="shared" si="23"/>
        <v>0</v>
      </c>
    </row>
    <row r="97" spans="1:18" ht="12.75" customHeight="1" x14ac:dyDescent="0.25">
      <c r="A97" s="64">
        <v>8</v>
      </c>
      <c r="B97" s="19" t="s">
        <v>144</v>
      </c>
      <c r="C97" s="64" t="s">
        <v>130</v>
      </c>
      <c r="D97" s="64">
        <v>4</v>
      </c>
      <c r="E97" s="94">
        <v>1500</v>
      </c>
      <c r="F97" s="95">
        <f t="shared" si="20"/>
        <v>6000</v>
      </c>
      <c r="G97" s="97"/>
      <c r="L97" s="98">
        <f>SUM(L90:L96)</f>
        <v>5850</v>
      </c>
      <c r="R97" s="99">
        <f>SUM(R90:R96)</f>
        <v>1942.5</v>
      </c>
    </row>
    <row r="98" spans="1:18" ht="12.75" customHeight="1" x14ac:dyDescent="0.25">
      <c r="A98" s="64">
        <v>9</v>
      </c>
      <c r="B98" s="19" t="s">
        <v>144</v>
      </c>
      <c r="C98" s="64" t="s">
        <v>130</v>
      </c>
      <c r="D98" s="64">
        <v>4</v>
      </c>
      <c r="E98" s="94">
        <v>1500</v>
      </c>
      <c r="F98" s="95">
        <f t="shared" si="20"/>
        <v>6000</v>
      </c>
      <c r="G98" s="97"/>
      <c r="L98" s="100"/>
    </row>
    <row r="99" spans="1:18" ht="12.75" customHeight="1" x14ac:dyDescent="0.25">
      <c r="A99" s="64">
        <v>10</v>
      </c>
      <c r="B99" s="19" t="s">
        <v>144</v>
      </c>
      <c r="C99" s="64" t="s">
        <v>130</v>
      </c>
      <c r="D99" s="64">
        <v>4</v>
      </c>
      <c r="E99" s="94">
        <v>1500</v>
      </c>
      <c r="F99" s="95">
        <f t="shared" si="20"/>
        <v>6000</v>
      </c>
      <c r="G99" s="97"/>
      <c r="L99" s="100"/>
    </row>
    <row r="100" spans="1:18" ht="13.2" customHeight="1" x14ac:dyDescent="0.25">
      <c r="A100" s="64"/>
      <c r="B100" s="19"/>
      <c r="C100" s="64"/>
      <c r="D100" s="64"/>
      <c r="E100" s="95"/>
      <c r="F100" s="99">
        <f>SUM(F90:F99)</f>
        <v>26525.52</v>
      </c>
      <c r="G100" s="95"/>
    </row>
    <row r="101" spans="1:18" ht="13.2" customHeight="1" x14ac:dyDescent="0.25">
      <c r="A101" s="101"/>
      <c r="B101" s="19"/>
      <c r="C101" s="64"/>
      <c r="D101" s="64"/>
      <c r="E101" s="95"/>
      <c r="F101" s="102"/>
      <c r="G101" s="102"/>
    </row>
    <row r="102" spans="1:18" ht="13.2" customHeight="1" x14ac:dyDescent="0.25">
      <c r="A102" s="92" t="s">
        <v>147</v>
      </c>
      <c r="B102" s="92" t="s">
        <v>68</v>
      </c>
      <c r="C102" s="16"/>
      <c r="D102" s="90"/>
      <c r="E102" s="16"/>
      <c r="F102" s="16"/>
      <c r="G102" s="16"/>
      <c r="H102" s="92" t="s">
        <v>62</v>
      </c>
      <c r="I102" s="16"/>
      <c r="J102" s="90"/>
      <c r="K102" s="16"/>
      <c r="L102" s="16"/>
      <c r="M102" s="16"/>
      <c r="N102" s="92" t="s">
        <v>71</v>
      </c>
      <c r="O102" s="16"/>
      <c r="P102" s="90"/>
      <c r="Q102" s="16"/>
      <c r="R102" s="16"/>
    </row>
    <row r="103" spans="1:18" ht="13.2" customHeight="1" x14ac:dyDescent="0.25">
      <c r="A103" s="64">
        <v>1</v>
      </c>
      <c r="B103" s="19" t="s">
        <v>143</v>
      </c>
      <c r="C103" s="64" t="s">
        <v>130</v>
      </c>
      <c r="D103" s="64">
        <v>4</v>
      </c>
      <c r="E103" s="94">
        <v>45</v>
      </c>
      <c r="F103" s="95">
        <f t="shared" ref="F103:F112" si="24">E103*D103</f>
        <v>180</v>
      </c>
      <c r="G103" s="96">
        <v>1</v>
      </c>
      <c r="H103" s="19" t="s">
        <v>92</v>
      </c>
      <c r="I103" s="64" t="s">
        <v>93</v>
      </c>
      <c r="J103" s="64">
        <v>1</v>
      </c>
      <c r="K103" s="94">
        <f>450*1.5</f>
        <v>675</v>
      </c>
      <c r="L103" s="95">
        <f>K103*J103</f>
        <v>675</v>
      </c>
      <c r="M103" s="96">
        <v>1</v>
      </c>
      <c r="N103" s="19" t="s">
        <v>94</v>
      </c>
      <c r="O103" s="64" t="s">
        <v>95</v>
      </c>
      <c r="P103" s="64">
        <v>0.25</v>
      </c>
      <c r="Q103" s="94">
        <f>L110</f>
        <v>5850</v>
      </c>
      <c r="R103" s="95">
        <f>Q103*P103</f>
        <v>1462.5</v>
      </c>
    </row>
    <row r="104" spans="1:18" ht="13.2" customHeight="1" x14ac:dyDescent="0.25">
      <c r="A104" s="64">
        <v>2</v>
      </c>
      <c r="B104" s="19" t="s">
        <v>144</v>
      </c>
      <c r="C104" s="64" t="s">
        <v>130</v>
      </c>
      <c r="D104" s="64">
        <v>4</v>
      </c>
      <c r="E104" s="94">
        <v>65</v>
      </c>
      <c r="F104" s="95">
        <f t="shared" si="24"/>
        <v>260</v>
      </c>
      <c r="G104" s="96">
        <v>2</v>
      </c>
      <c r="H104" s="19" t="s">
        <v>97</v>
      </c>
      <c r="I104" s="64" t="s">
        <v>93</v>
      </c>
      <c r="J104" s="64">
        <v>1</v>
      </c>
      <c r="K104" s="94">
        <f t="shared" ref="K104:K106" si="25">450*1.5</f>
        <v>675</v>
      </c>
      <c r="L104" s="95">
        <f t="shared" ref="L104:L109" si="26">K104*J104</f>
        <v>675</v>
      </c>
      <c r="M104" s="96">
        <v>2</v>
      </c>
      <c r="N104" s="19" t="s">
        <v>98</v>
      </c>
      <c r="O104" s="64" t="s">
        <v>93</v>
      </c>
      <c r="P104" s="64">
        <v>4</v>
      </c>
      <c r="Q104" s="94">
        <v>120</v>
      </c>
      <c r="R104" s="95">
        <f>Q104*P104</f>
        <v>480</v>
      </c>
    </row>
    <row r="105" spans="1:18" ht="13.2" customHeight="1" x14ac:dyDescent="0.25">
      <c r="A105" s="64">
        <v>3</v>
      </c>
      <c r="B105" s="19" t="s">
        <v>144</v>
      </c>
      <c r="C105" s="64" t="s">
        <v>130</v>
      </c>
      <c r="D105" s="64">
        <v>4</v>
      </c>
      <c r="E105" s="94">
        <f>3.29*22</f>
        <v>72.38</v>
      </c>
      <c r="F105" s="95">
        <f t="shared" si="24"/>
        <v>289.52</v>
      </c>
      <c r="G105" s="96">
        <v>3</v>
      </c>
      <c r="H105" s="19" t="s">
        <v>100</v>
      </c>
      <c r="I105" s="64" t="s">
        <v>93</v>
      </c>
      <c r="J105" s="64">
        <v>1</v>
      </c>
      <c r="K105" s="94">
        <f>350*1.5</f>
        <v>525</v>
      </c>
      <c r="L105" s="95">
        <f t="shared" si="26"/>
        <v>525</v>
      </c>
      <c r="M105" s="96">
        <v>3</v>
      </c>
      <c r="N105" s="19" t="s">
        <v>101</v>
      </c>
      <c r="O105" s="64" t="s">
        <v>102</v>
      </c>
      <c r="P105" s="64"/>
      <c r="Q105" s="94">
        <v>450</v>
      </c>
      <c r="R105" s="95">
        <f>Q105*P105</f>
        <v>0</v>
      </c>
    </row>
    <row r="106" spans="1:18" ht="13.2" customHeight="1" x14ac:dyDescent="0.25">
      <c r="A106" s="64">
        <v>4</v>
      </c>
      <c r="B106" s="19" t="s">
        <v>144</v>
      </c>
      <c r="C106" s="64" t="s">
        <v>130</v>
      </c>
      <c r="D106" s="64">
        <v>4</v>
      </c>
      <c r="E106" s="94">
        <v>182</v>
      </c>
      <c r="F106" s="95">
        <f t="shared" si="24"/>
        <v>728</v>
      </c>
      <c r="G106" s="96">
        <v>4</v>
      </c>
      <c r="H106" s="19" t="s">
        <v>104</v>
      </c>
      <c r="I106" s="64" t="s">
        <v>93</v>
      </c>
      <c r="J106" s="64">
        <v>1</v>
      </c>
      <c r="K106" s="94">
        <f t="shared" si="25"/>
        <v>675</v>
      </c>
      <c r="L106" s="95">
        <f t="shared" si="26"/>
        <v>675</v>
      </c>
      <c r="M106" s="96">
        <v>4</v>
      </c>
      <c r="N106" s="19" t="s">
        <v>105</v>
      </c>
      <c r="O106" s="64" t="s">
        <v>102</v>
      </c>
      <c r="P106" s="64"/>
      <c r="Q106" s="94">
        <v>85</v>
      </c>
      <c r="R106" s="95">
        <f t="shared" ref="R106:R109" si="27">Q106*P106</f>
        <v>0</v>
      </c>
    </row>
    <row r="107" spans="1:18" ht="13.2" customHeight="1" x14ac:dyDescent="0.25">
      <c r="A107" s="64">
        <v>5</v>
      </c>
      <c r="B107" s="19" t="s">
        <v>144</v>
      </c>
      <c r="C107" s="64" t="s">
        <v>130</v>
      </c>
      <c r="D107" s="64">
        <v>4</v>
      </c>
      <c r="E107" s="94">
        <v>182</v>
      </c>
      <c r="F107" s="95">
        <f t="shared" si="24"/>
        <v>728</v>
      </c>
      <c r="G107" s="96">
        <v>5</v>
      </c>
      <c r="H107" s="19" t="s">
        <v>107</v>
      </c>
      <c r="I107" s="64" t="s">
        <v>93</v>
      </c>
      <c r="J107" s="64">
        <v>1</v>
      </c>
      <c r="K107" s="94">
        <f>350*1.5</f>
        <v>525</v>
      </c>
      <c r="L107" s="95">
        <f t="shared" si="26"/>
        <v>525</v>
      </c>
      <c r="M107" s="96">
        <v>5</v>
      </c>
      <c r="N107" s="19" t="s">
        <v>108</v>
      </c>
      <c r="O107" s="64" t="s">
        <v>93</v>
      </c>
      <c r="P107" s="64"/>
      <c r="Q107" s="94">
        <v>3500</v>
      </c>
      <c r="R107" s="95">
        <f t="shared" si="27"/>
        <v>0</v>
      </c>
    </row>
    <row r="108" spans="1:18" ht="13.2" customHeight="1" x14ac:dyDescent="0.25">
      <c r="A108" s="64">
        <v>6</v>
      </c>
      <c r="B108" s="19" t="s">
        <v>144</v>
      </c>
      <c r="C108" s="64" t="s">
        <v>130</v>
      </c>
      <c r="D108" s="64">
        <v>4</v>
      </c>
      <c r="E108" s="94">
        <v>85</v>
      </c>
      <c r="F108" s="95">
        <f t="shared" si="24"/>
        <v>340</v>
      </c>
      <c r="G108" s="96">
        <v>6</v>
      </c>
      <c r="H108" s="19" t="s">
        <v>110</v>
      </c>
      <c r="I108" s="64" t="s">
        <v>93</v>
      </c>
      <c r="J108" s="64">
        <v>1</v>
      </c>
      <c r="K108" s="94">
        <f>350*1.5</f>
        <v>525</v>
      </c>
      <c r="L108" s="95">
        <f t="shared" si="26"/>
        <v>525</v>
      </c>
      <c r="M108" s="96">
        <v>6</v>
      </c>
      <c r="N108" s="19" t="s">
        <v>111</v>
      </c>
      <c r="O108" s="64" t="s">
        <v>102</v>
      </c>
      <c r="P108" s="64"/>
      <c r="Q108" s="94">
        <v>150</v>
      </c>
      <c r="R108" s="95">
        <f t="shared" si="27"/>
        <v>0</v>
      </c>
    </row>
    <row r="109" spans="1:18" ht="13.2" customHeight="1" x14ac:dyDescent="0.25">
      <c r="A109" s="64">
        <v>7</v>
      </c>
      <c r="B109" s="19" t="s">
        <v>144</v>
      </c>
      <c r="C109" s="64" t="s">
        <v>130</v>
      </c>
      <c r="D109" s="64">
        <v>4</v>
      </c>
      <c r="E109" s="94">
        <v>1500</v>
      </c>
      <c r="F109" s="95">
        <f t="shared" si="24"/>
        <v>6000</v>
      </c>
      <c r="G109" s="96">
        <v>7</v>
      </c>
      <c r="H109" s="19" t="s">
        <v>115</v>
      </c>
      <c r="I109" s="64" t="s">
        <v>93</v>
      </c>
      <c r="J109" s="64">
        <f>SUM(J103:J108)</f>
        <v>6</v>
      </c>
      <c r="K109" s="94">
        <f>250*1.5</f>
        <v>375</v>
      </c>
      <c r="L109" s="95">
        <f t="shared" si="26"/>
        <v>2250</v>
      </c>
      <c r="M109" s="96">
        <v>7</v>
      </c>
      <c r="N109" s="19" t="s">
        <v>136</v>
      </c>
      <c r="O109" s="64" t="s">
        <v>114</v>
      </c>
      <c r="P109" s="64"/>
      <c r="Q109" s="94">
        <v>500</v>
      </c>
      <c r="R109" s="95">
        <f t="shared" si="27"/>
        <v>0</v>
      </c>
    </row>
    <row r="110" spans="1:18" ht="13.2" customHeight="1" x14ac:dyDescent="0.25">
      <c r="A110" s="64">
        <v>8</v>
      </c>
      <c r="B110" s="19" t="s">
        <v>144</v>
      </c>
      <c r="C110" s="64" t="s">
        <v>130</v>
      </c>
      <c r="D110" s="64">
        <v>4</v>
      </c>
      <c r="E110" s="94">
        <v>1500</v>
      </c>
      <c r="F110" s="95">
        <f t="shared" si="24"/>
        <v>6000</v>
      </c>
      <c r="G110" s="97"/>
      <c r="L110" s="98">
        <f>SUM(L103:L109)</f>
        <v>5850</v>
      </c>
      <c r="R110" s="99">
        <f>SUM(R103:R109)</f>
        <v>1942.5</v>
      </c>
    </row>
    <row r="111" spans="1:18" ht="13.2" customHeight="1" x14ac:dyDescent="0.25">
      <c r="A111" s="64">
        <v>9</v>
      </c>
      <c r="B111" s="19" t="s">
        <v>144</v>
      </c>
      <c r="C111" s="64" t="s">
        <v>130</v>
      </c>
      <c r="D111" s="64">
        <v>4</v>
      </c>
      <c r="E111" s="94">
        <v>1500</v>
      </c>
      <c r="F111" s="95">
        <f t="shared" si="24"/>
        <v>6000</v>
      </c>
      <c r="G111" s="97"/>
      <c r="L111" s="100"/>
    </row>
    <row r="112" spans="1:18" ht="12.75" customHeight="1" x14ac:dyDescent="0.25">
      <c r="A112" s="64">
        <v>10</v>
      </c>
      <c r="B112" s="19" t="s">
        <v>144</v>
      </c>
      <c r="C112" s="64" t="s">
        <v>130</v>
      </c>
      <c r="D112" s="64">
        <v>4</v>
      </c>
      <c r="E112" s="94">
        <v>1500</v>
      </c>
      <c r="F112" s="95">
        <f t="shared" si="24"/>
        <v>6000</v>
      </c>
      <c r="G112" s="97"/>
      <c r="L112" s="100"/>
    </row>
    <row r="113" spans="1:18" ht="12.75" customHeight="1" x14ac:dyDescent="0.25">
      <c r="A113" s="64"/>
      <c r="B113" s="19"/>
      <c r="C113" s="64"/>
      <c r="D113" s="64"/>
      <c r="E113" s="95"/>
      <c r="F113" s="99">
        <f>SUM(F103:F112)</f>
        <v>26525.52</v>
      </c>
      <c r="G113" s="95"/>
    </row>
    <row r="114" spans="1:18" ht="15" customHeight="1" x14ac:dyDescent="0.25">
      <c r="A114" s="101"/>
      <c r="B114" s="19"/>
      <c r="C114" s="64"/>
      <c r="D114" s="64"/>
      <c r="E114" s="95"/>
      <c r="F114" s="102"/>
      <c r="G114" s="102"/>
    </row>
    <row r="115" spans="1:18" ht="13.2" customHeight="1" x14ac:dyDescent="0.25">
      <c r="A115" s="92" t="s">
        <v>148</v>
      </c>
      <c r="B115" s="92" t="s">
        <v>68</v>
      </c>
      <c r="C115" s="16"/>
      <c r="D115" s="90"/>
      <c r="E115" s="16"/>
      <c r="F115" s="16"/>
      <c r="G115" s="16"/>
      <c r="H115" s="92" t="s">
        <v>62</v>
      </c>
      <c r="I115" s="16"/>
      <c r="J115" s="90"/>
      <c r="K115" s="16"/>
      <c r="L115" s="16"/>
      <c r="M115" s="16"/>
      <c r="N115" s="92" t="s">
        <v>71</v>
      </c>
      <c r="O115" s="16"/>
      <c r="P115" s="90"/>
      <c r="Q115" s="16"/>
      <c r="R115" s="16"/>
    </row>
    <row r="116" spans="1:18" ht="13.2" customHeight="1" x14ac:dyDescent="0.25">
      <c r="A116" s="64">
        <v>1</v>
      </c>
      <c r="B116" s="19" t="s">
        <v>143</v>
      </c>
      <c r="C116" s="64" t="s">
        <v>130</v>
      </c>
      <c r="D116" s="64">
        <v>4</v>
      </c>
      <c r="E116" s="94">
        <v>45</v>
      </c>
      <c r="F116" s="95">
        <f t="shared" ref="F116:F125" si="28">E116*D116</f>
        <v>180</v>
      </c>
      <c r="G116" s="96">
        <v>1</v>
      </c>
      <c r="H116" s="19" t="s">
        <v>92</v>
      </c>
      <c r="I116" s="64" t="s">
        <v>93</v>
      </c>
      <c r="J116" s="64">
        <v>1</v>
      </c>
      <c r="K116" s="94">
        <f>450*1.5</f>
        <v>675</v>
      </c>
      <c r="L116" s="95">
        <f>K116*J116</f>
        <v>675</v>
      </c>
      <c r="M116" s="96">
        <v>1</v>
      </c>
      <c r="N116" s="19" t="s">
        <v>94</v>
      </c>
      <c r="O116" s="64" t="s">
        <v>95</v>
      </c>
      <c r="P116" s="64">
        <v>0.25</v>
      </c>
      <c r="Q116" s="94">
        <f>L123</f>
        <v>5850</v>
      </c>
      <c r="R116" s="95">
        <f>Q116*P116</f>
        <v>1462.5</v>
      </c>
    </row>
    <row r="117" spans="1:18" ht="13.2" customHeight="1" x14ac:dyDescent="0.25">
      <c r="A117" s="64">
        <v>2</v>
      </c>
      <c r="B117" s="19" t="s">
        <v>144</v>
      </c>
      <c r="C117" s="64" t="s">
        <v>130</v>
      </c>
      <c r="D117" s="64">
        <v>4</v>
      </c>
      <c r="E117" s="94">
        <v>65</v>
      </c>
      <c r="F117" s="95">
        <f t="shared" si="28"/>
        <v>260</v>
      </c>
      <c r="G117" s="96">
        <v>2</v>
      </c>
      <c r="H117" s="19" t="s">
        <v>97</v>
      </c>
      <c r="I117" s="64" t="s">
        <v>93</v>
      </c>
      <c r="J117" s="64">
        <v>1</v>
      </c>
      <c r="K117" s="94">
        <f t="shared" ref="K117:K119" si="29">450*1.5</f>
        <v>675</v>
      </c>
      <c r="L117" s="95">
        <f t="shared" ref="L117:L122" si="30">K117*J117</f>
        <v>675</v>
      </c>
      <c r="M117" s="96">
        <v>2</v>
      </c>
      <c r="N117" s="19" t="s">
        <v>98</v>
      </c>
      <c r="O117" s="64" t="s">
        <v>93</v>
      </c>
      <c r="P117" s="64">
        <v>4</v>
      </c>
      <c r="Q117" s="94">
        <v>120</v>
      </c>
      <c r="R117" s="95">
        <f>Q117*P117</f>
        <v>480</v>
      </c>
    </row>
    <row r="118" spans="1:18" ht="13.5" customHeight="1" x14ac:dyDescent="0.25">
      <c r="A118" s="64">
        <v>3</v>
      </c>
      <c r="B118" s="19" t="s">
        <v>144</v>
      </c>
      <c r="C118" s="64" t="s">
        <v>130</v>
      </c>
      <c r="D118" s="64">
        <v>4</v>
      </c>
      <c r="E118" s="94">
        <f>3.29*22</f>
        <v>72.38</v>
      </c>
      <c r="F118" s="95">
        <f t="shared" si="28"/>
        <v>289.52</v>
      </c>
      <c r="G118" s="96">
        <v>3</v>
      </c>
      <c r="H118" s="19" t="s">
        <v>100</v>
      </c>
      <c r="I118" s="64" t="s">
        <v>93</v>
      </c>
      <c r="J118" s="64">
        <v>1</v>
      </c>
      <c r="K118" s="94">
        <f>350*1.5</f>
        <v>525</v>
      </c>
      <c r="L118" s="95">
        <f t="shared" si="30"/>
        <v>525</v>
      </c>
      <c r="M118" s="96">
        <v>3</v>
      </c>
      <c r="N118" s="19" t="s">
        <v>101</v>
      </c>
      <c r="O118" s="64" t="s">
        <v>102</v>
      </c>
      <c r="P118" s="64"/>
      <c r="Q118" s="94">
        <v>450</v>
      </c>
      <c r="R118" s="95">
        <f>Q118*P118</f>
        <v>0</v>
      </c>
    </row>
    <row r="119" spans="1:18" ht="13.2" customHeight="1" x14ac:dyDescent="0.25">
      <c r="A119" s="64">
        <v>4</v>
      </c>
      <c r="B119" s="19" t="s">
        <v>144</v>
      </c>
      <c r="C119" s="64" t="s">
        <v>130</v>
      </c>
      <c r="D119" s="64">
        <v>4</v>
      </c>
      <c r="E119" s="94">
        <v>182</v>
      </c>
      <c r="F119" s="95">
        <f t="shared" si="28"/>
        <v>728</v>
      </c>
      <c r="G119" s="96">
        <v>4</v>
      </c>
      <c r="H119" s="19" t="s">
        <v>104</v>
      </c>
      <c r="I119" s="64" t="s">
        <v>93</v>
      </c>
      <c r="J119" s="64">
        <v>1</v>
      </c>
      <c r="K119" s="94">
        <f t="shared" si="29"/>
        <v>675</v>
      </c>
      <c r="L119" s="95">
        <f t="shared" si="30"/>
        <v>675</v>
      </c>
      <c r="M119" s="96">
        <v>4</v>
      </c>
      <c r="N119" s="19" t="s">
        <v>105</v>
      </c>
      <c r="O119" s="64" t="s">
        <v>102</v>
      </c>
      <c r="P119" s="64"/>
      <c r="Q119" s="94">
        <v>85</v>
      </c>
      <c r="R119" s="95">
        <f t="shared" ref="R119:R122" si="31">Q119*P119</f>
        <v>0</v>
      </c>
    </row>
    <row r="120" spans="1:18" ht="13.2" customHeight="1" x14ac:dyDescent="0.25">
      <c r="A120" s="64">
        <v>5</v>
      </c>
      <c r="B120" s="19" t="s">
        <v>144</v>
      </c>
      <c r="C120" s="64" t="s">
        <v>130</v>
      </c>
      <c r="D120" s="64">
        <v>4</v>
      </c>
      <c r="E120" s="94">
        <v>182</v>
      </c>
      <c r="F120" s="95">
        <f t="shared" si="28"/>
        <v>728</v>
      </c>
      <c r="G120" s="96">
        <v>5</v>
      </c>
      <c r="H120" s="19" t="s">
        <v>107</v>
      </c>
      <c r="I120" s="64" t="s">
        <v>93</v>
      </c>
      <c r="J120" s="64">
        <v>1</v>
      </c>
      <c r="K120" s="94">
        <f>350*1.5</f>
        <v>525</v>
      </c>
      <c r="L120" s="95">
        <f t="shared" si="30"/>
        <v>525</v>
      </c>
      <c r="M120" s="96">
        <v>5</v>
      </c>
      <c r="N120" s="19" t="s">
        <v>108</v>
      </c>
      <c r="O120" s="64" t="s">
        <v>93</v>
      </c>
      <c r="P120" s="64"/>
      <c r="Q120" s="94">
        <v>3500</v>
      </c>
      <c r="R120" s="95">
        <f t="shared" si="31"/>
        <v>0</v>
      </c>
    </row>
    <row r="121" spans="1:18" ht="13.2" customHeight="1" x14ac:dyDescent="0.25">
      <c r="A121" s="64">
        <v>6</v>
      </c>
      <c r="B121" s="19" t="s">
        <v>144</v>
      </c>
      <c r="C121" s="64" t="s">
        <v>130</v>
      </c>
      <c r="D121" s="64">
        <v>4</v>
      </c>
      <c r="E121" s="94">
        <v>85</v>
      </c>
      <c r="F121" s="95">
        <f t="shared" si="28"/>
        <v>340</v>
      </c>
      <c r="G121" s="96">
        <v>6</v>
      </c>
      <c r="H121" s="19" t="s">
        <v>110</v>
      </c>
      <c r="I121" s="64" t="s">
        <v>93</v>
      </c>
      <c r="J121" s="64">
        <v>1</v>
      </c>
      <c r="K121" s="94">
        <f>350*1.5</f>
        <v>525</v>
      </c>
      <c r="L121" s="95">
        <f t="shared" si="30"/>
        <v>525</v>
      </c>
      <c r="M121" s="96">
        <v>6</v>
      </c>
      <c r="N121" s="19" t="s">
        <v>111</v>
      </c>
      <c r="O121" s="64" t="s">
        <v>102</v>
      </c>
      <c r="P121" s="64"/>
      <c r="Q121" s="94">
        <v>150</v>
      </c>
      <c r="R121" s="95">
        <f t="shared" si="31"/>
        <v>0</v>
      </c>
    </row>
    <row r="122" spans="1:18" ht="13.2" customHeight="1" x14ac:dyDescent="0.25">
      <c r="A122" s="64">
        <v>7</v>
      </c>
      <c r="B122" s="19" t="s">
        <v>144</v>
      </c>
      <c r="C122" s="64" t="s">
        <v>130</v>
      </c>
      <c r="D122" s="64">
        <v>4</v>
      </c>
      <c r="E122" s="94">
        <v>1500</v>
      </c>
      <c r="F122" s="95">
        <f t="shared" si="28"/>
        <v>6000</v>
      </c>
      <c r="G122" s="96">
        <v>7</v>
      </c>
      <c r="H122" s="19" t="s">
        <v>115</v>
      </c>
      <c r="I122" s="64" t="s">
        <v>93</v>
      </c>
      <c r="J122" s="64">
        <f>SUM(J116:J121)</f>
        <v>6</v>
      </c>
      <c r="K122" s="94">
        <f>250*1.5</f>
        <v>375</v>
      </c>
      <c r="L122" s="95">
        <f t="shared" si="30"/>
        <v>2250</v>
      </c>
      <c r="M122" s="96">
        <v>7</v>
      </c>
      <c r="N122" s="19" t="s">
        <v>136</v>
      </c>
      <c r="O122" s="64" t="s">
        <v>114</v>
      </c>
      <c r="P122" s="64"/>
      <c r="Q122" s="94">
        <v>500</v>
      </c>
      <c r="R122" s="95">
        <f t="shared" si="31"/>
        <v>0</v>
      </c>
    </row>
    <row r="123" spans="1:18" ht="13.2" customHeight="1" x14ac:dyDescent="0.25">
      <c r="A123" s="64">
        <v>8</v>
      </c>
      <c r="B123" s="19" t="s">
        <v>144</v>
      </c>
      <c r="C123" s="64" t="s">
        <v>130</v>
      </c>
      <c r="D123" s="64">
        <v>4</v>
      </c>
      <c r="E123" s="94">
        <v>1500</v>
      </c>
      <c r="F123" s="95">
        <f t="shared" si="28"/>
        <v>6000</v>
      </c>
      <c r="G123" s="97"/>
      <c r="L123" s="98">
        <f>SUM(L116:L122)</f>
        <v>5850</v>
      </c>
      <c r="R123" s="99">
        <f>SUM(R116:R122)</f>
        <v>1942.5</v>
      </c>
    </row>
    <row r="124" spans="1:18" ht="13.2" customHeight="1" x14ac:dyDescent="0.25">
      <c r="A124" s="64">
        <v>9</v>
      </c>
      <c r="B124" s="19" t="s">
        <v>144</v>
      </c>
      <c r="C124" s="64" t="s">
        <v>130</v>
      </c>
      <c r="D124" s="64">
        <v>4</v>
      </c>
      <c r="E124" s="94">
        <v>1500</v>
      </c>
      <c r="F124" s="95">
        <f t="shared" si="28"/>
        <v>6000</v>
      </c>
      <c r="G124" s="97"/>
      <c r="L124" s="100"/>
    </row>
    <row r="125" spans="1:18" ht="12.75" customHeight="1" x14ac:dyDescent="0.25">
      <c r="A125" s="64">
        <v>10</v>
      </c>
      <c r="B125" s="19" t="s">
        <v>144</v>
      </c>
      <c r="C125" s="64" t="s">
        <v>130</v>
      </c>
      <c r="D125" s="64">
        <v>4</v>
      </c>
      <c r="E125" s="94">
        <v>1500</v>
      </c>
      <c r="F125" s="95">
        <f t="shared" si="28"/>
        <v>6000</v>
      </c>
      <c r="G125" s="97"/>
      <c r="L125" s="100"/>
    </row>
    <row r="126" spans="1:18" ht="12.75" customHeight="1" x14ac:dyDescent="0.25">
      <c r="A126" s="64"/>
      <c r="B126" s="19"/>
      <c r="C126" s="64"/>
      <c r="D126" s="64"/>
      <c r="E126" s="95"/>
      <c r="F126" s="99">
        <f>SUM(F116:F125)</f>
        <v>26525.52</v>
      </c>
      <c r="G126" s="95"/>
    </row>
    <row r="127" spans="1:18" ht="12.75" customHeight="1" x14ac:dyDescent="0.25">
      <c r="A127" s="101"/>
      <c r="B127" s="19"/>
      <c r="C127" s="64"/>
      <c r="D127" s="64"/>
      <c r="E127" s="95"/>
      <c r="F127" s="102"/>
      <c r="G127" s="102"/>
    </row>
    <row r="128" spans="1:18" ht="12.75" customHeight="1" x14ac:dyDescent="0.25">
      <c r="A128" s="92" t="s">
        <v>149</v>
      </c>
      <c r="B128" s="92" t="s">
        <v>68</v>
      </c>
      <c r="C128" s="16"/>
      <c r="D128" s="90"/>
      <c r="E128" s="16"/>
      <c r="F128" s="16"/>
      <c r="G128" s="16"/>
      <c r="H128" s="92" t="s">
        <v>62</v>
      </c>
      <c r="I128" s="16"/>
      <c r="J128" s="90"/>
      <c r="K128" s="16"/>
      <c r="L128" s="16"/>
      <c r="M128" s="16"/>
      <c r="N128" s="92" t="s">
        <v>71</v>
      </c>
      <c r="O128" s="16"/>
      <c r="P128" s="90"/>
      <c r="Q128" s="16"/>
      <c r="R128" s="16"/>
    </row>
    <row r="129" spans="1:18" ht="12.75" customHeight="1" x14ac:dyDescent="0.25">
      <c r="A129" s="64">
        <v>1</v>
      </c>
      <c r="B129" s="19" t="s">
        <v>143</v>
      </c>
      <c r="C129" s="64" t="s">
        <v>130</v>
      </c>
      <c r="D129" s="64">
        <v>4</v>
      </c>
      <c r="E129" s="94">
        <v>45</v>
      </c>
      <c r="F129" s="95">
        <f t="shared" ref="F129:F138" si="32">E129*D129</f>
        <v>180</v>
      </c>
      <c r="G129" s="96">
        <v>1</v>
      </c>
      <c r="H129" s="19" t="s">
        <v>92</v>
      </c>
      <c r="I129" s="64" t="s">
        <v>93</v>
      </c>
      <c r="J129" s="64">
        <v>1</v>
      </c>
      <c r="K129" s="94">
        <f>450*1.5</f>
        <v>675</v>
      </c>
      <c r="L129" s="95">
        <f>K129*J129</f>
        <v>675</v>
      </c>
      <c r="M129" s="96">
        <v>1</v>
      </c>
      <c r="N129" s="19" t="s">
        <v>94</v>
      </c>
      <c r="O129" s="64" t="s">
        <v>95</v>
      </c>
      <c r="P129" s="64">
        <v>0.25</v>
      </c>
      <c r="Q129" s="94">
        <f>L136</f>
        <v>5850</v>
      </c>
      <c r="R129" s="95">
        <f>Q129*P129</f>
        <v>1462.5</v>
      </c>
    </row>
    <row r="130" spans="1:18" ht="12.75" customHeight="1" x14ac:dyDescent="0.25">
      <c r="A130" s="64">
        <v>2</v>
      </c>
      <c r="B130" s="19" t="s">
        <v>144</v>
      </c>
      <c r="C130" s="64" t="s">
        <v>130</v>
      </c>
      <c r="D130" s="64">
        <v>4</v>
      </c>
      <c r="E130" s="94">
        <v>65</v>
      </c>
      <c r="F130" s="95">
        <f t="shared" si="32"/>
        <v>260</v>
      </c>
      <c r="G130" s="96">
        <v>2</v>
      </c>
      <c r="H130" s="19" t="s">
        <v>97</v>
      </c>
      <c r="I130" s="64" t="s">
        <v>93</v>
      </c>
      <c r="J130" s="64">
        <v>1</v>
      </c>
      <c r="K130" s="94">
        <f t="shared" ref="K130:K132" si="33">450*1.5</f>
        <v>675</v>
      </c>
      <c r="L130" s="95">
        <f t="shared" ref="L130:L135" si="34">K130*J130</f>
        <v>675</v>
      </c>
      <c r="M130" s="96">
        <v>2</v>
      </c>
      <c r="N130" s="19" t="s">
        <v>98</v>
      </c>
      <c r="O130" s="64" t="s">
        <v>93</v>
      </c>
      <c r="P130" s="64">
        <v>4</v>
      </c>
      <c r="Q130" s="94">
        <v>120</v>
      </c>
      <c r="R130" s="95">
        <f>Q130*P130</f>
        <v>480</v>
      </c>
    </row>
    <row r="131" spans="1:18" ht="12.75" customHeight="1" x14ac:dyDescent="0.25">
      <c r="A131" s="64">
        <v>3</v>
      </c>
      <c r="B131" s="19" t="s">
        <v>144</v>
      </c>
      <c r="C131" s="64" t="s">
        <v>130</v>
      </c>
      <c r="D131" s="64">
        <v>4</v>
      </c>
      <c r="E131" s="94">
        <f>3.29*22</f>
        <v>72.38</v>
      </c>
      <c r="F131" s="95">
        <f t="shared" si="32"/>
        <v>289.52</v>
      </c>
      <c r="G131" s="96">
        <v>3</v>
      </c>
      <c r="H131" s="19" t="s">
        <v>100</v>
      </c>
      <c r="I131" s="64" t="s">
        <v>93</v>
      </c>
      <c r="J131" s="64">
        <v>1</v>
      </c>
      <c r="K131" s="94">
        <f>350*1.5</f>
        <v>525</v>
      </c>
      <c r="L131" s="95">
        <f t="shared" si="34"/>
        <v>525</v>
      </c>
      <c r="M131" s="96">
        <v>3</v>
      </c>
      <c r="N131" s="19" t="s">
        <v>101</v>
      </c>
      <c r="O131" s="64" t="s">
        <v>102</v>
      </c>
      <c r="P131" s="64"/>
      <c r="Q131" s="94">
        <v>450</v>
      </c>
      <c r="R131" s="95">
        <f>Q131*P131</f>
        <v>0</v>
      </c>
    </row>
    <row r="132" spans="1:18" ht="12.75" customHeight="1" x14ac:dyDescent="0.25">
      <c r="A132" s="64">
        <v>4</v>
      </c>
      <c r="B132" s="19" t="s">
        <v>144</v>
      </c>
      <c r="C132" s="64" t="s">
        <v>130</v>
      </c>
      <c r="D132" s="64">
        <v>4</v>
      </c>
      <c r="E132" s="94">
        <v>182</v>
      </c>
      <c r="F132" s="95">
        <f t="shared" si="32"/>
        <v>728</v>
      </c>
      <c r="G132" s="96">
        <v>4</v>
      </c>
      <c r="H132" s="19" t="s">
        <v>104</v>
      </c>
      <c r="I132" s="64" t="s">
        <v>93</v>
      </c>
      <c r="J132" s="64">
        <v>1</v>
      </c>
      <c r="K132" s="94">
        <f t="shared" si="33"/>
        <v>675</v>
      </c>
      <c r="L132" s="95">
        <f t="shared" si="34"/>
        <v>675</v>
      </c>
      <c r="M132" s="96">
        <v>4</v>
      </c>
      <c r="N132" s="19" t="s">
        <v>105</v>
      </c>
      <c r="O132" s="64" t="s">
        <v>102</v>
      </c>
      <c r="P132" s="64"/>
      <c r="Q132" s="94">
        <v>85</v>
      </c>
      <c r="R132" s="95">
        <f t="shared" ref="R132:R135" si="35">Q132*P132</f>
        <v>0</v>
      </c>
    </row>
    <row r="133" spans="1:18" ht="12.75" customHeight="1" x14ac:dyDescent="0.25">
      <c r="A133" s="64">
        <v>5</v>
      </c>
      <c r="B133" s="19" t="s">
        <v>144</v>
      </c>
      <c r="C133" s="64" t="s">
        <v>130</v>
      </c>
      <c r="D133" s="64">
        <v>4</v>
      </c>
      <c r="E133" s="94">
        <v>182</v>
      </c>
      <c r="F133" s="95">
        <f t="shared" si="32"/>
        <v>728</v>
      </c>
      <c r="G133" s="96">
        <v>5</v>
      </c>
      <c r="H133" s="19" t="s">
        <v>107</v>
      </c>
      <c r="I133" s="64" t="s">
        <v>93</v>
      </c>
      <c r="J133" s="64">
        <v>1</v>
      </c>
      <c r="K133" s="94">
        <f>350*1.5</f>
        <v>525</v>
      </c>
      <c r="L133" s="95">
        <f t="shared" si="34"/>
        <v>525</v>
      </c>
      <c r="M133" s="96">
        <v>5</v>
      </c>
      <c r="N133" s="19" t="s">
        <v>108</v>
      </c>
      <c r="O133" s="64" t="s">
        <v>93</v>
      </c>
      <c r="P133" s="64"/>
      <c r="Q133" s="94">
        <v>3500</v>
      </c>
      <c r="R133" s="95">
        <f t="shared" si="35"/>
        <v>0</v>
      </c>
    </row>
    <row r="134" spans="1:18" ht="12.75" customHeight="1" x14ac:dyDescent="0.25">
      <c r="A134" s="64">
        <v>6</v>
      </c>
      <c r="B134" s="19" t="s">
        <v>144</v>
      </c>
      <c r="C134" s="64" t="s">
        <v>130</v>
      </c>
      <c r="D134" s="64">
        <v>4</v>
      </c>
      <c r="E134" s="94">
        <v>85</v>
      </c>
      <c r="F134" s="95">
        <f t="shared" si="32"/>
        <v>340</v>
      </c>
      <c r="G134" s="96">
        <v>6</v>
      </c>
      <c r="H134" s="19" t="s">
        <v>110</v>
      </c>
      <c r="I134" s="64" t="s">
        <v>93</v>
      </c>
      <c r="J134" s="64">
        <v>1</v>
      </c>
      <c r="K134" s="94">
        <f>350*1.5</f>
        <v>525</v>
      </c>
      <c r="L134" s="95">
        <f t="shared" si="34"/>
        <v>525</v>
      </c>
      <c r="M134" s="96">
        <v>6</v>
      </c>
      <c r="N134" s="19" t="s">
        <v>111</v>
      </c>
      <c r="O134" s="64" t="s">
        <v>102</v>
      </c>
      <c r="P134" s="64"/>
      <c r="Q134" s="94">
        <v>150</v>
      </c>
      <c r="R134" s="95">
        <f t="shared" si="35"/>
        <v>0</v>
      </c>
    </row>
    <row r="135" spans="1:18" ht="12.75" customHeight="1" x14ac:dyDescent="0.25">
      <c r="A135" s="64">
        <v>7</v>
      </c>
      <c r="B135" s="19" t="s">
        <v>144</v>
      </c>
      <c r="C135" s="64" t="s">
        <v>130</v>
      </c>
      <c r="D135" s="64">
        <v>4</v>
      </c>
      <c r="E135" s="94">
        <v>1500</v>
      </c>
      <c r="F135" s="95">
        <f t="shared" si="32"/>
        <v>6000</v>
      </c>
      <c r="G135" s="96">
        <v>7</v>
      </c>
      <c r="H135" s="19" t="s">
        <v>115</v>
      </c>
      <c r="I135" s="64" t="s">
        <v>93</v>
      </c>
      <c r="J135" s="64">
        <f>SUM(J129:J134)</f>
        <v>6</v>
      </c>
      <c r="K135" s="94">
        <f>250*1.5</f>
        <v>375</v>
      </c>
      <c r="L135" s="95">
        <f t="shared" si="34"/>
        <v>2250</v>
      </c>
      <c r="M135" s="96">
        <v>7</v>
      </c>
      <c r="N135" s="19" t="s">
        <v>136</v>
      </c>
      <c r="O135" s="64" t="s">
        <v>114</v>
      </c>
      <c r="P135" s="64"/>
      <c r="Q135" s="94">
        <v>500</v>
      </c>
      <c r="R135" s="95">
        <f t="shared" si="35"/>
        <v>0</v>
      </c>
    </row>
    <row r="136" spans="1:18" ht="12.75" customHeight="1" x14ac:dyDescent="0.25">
      <c r="A136" s="64">
        <v>8</v>
      </c>
      <c r="B136" s="19" t="s">
        <v>144</v>
      </c>
      <c r="C136" s="64" t="s">
        <v>130</v>
      </c>
      <c r="D136" s="64">
        <v>4</v>
      </c>
      <c r="E136" s="94">
        <v>1500</v>
      </c>
      <c r="F136" s="95">
        <f t="shared" si="32"/>
        <v>6000</v>
      </c>
      <c r="G136" s="97"/>
      <c r="L136" s="98">
        <f>SUM(L129:L135)</f>
        <v>5850</v>
      </c>
      <c r="R136" s="99">
        <f>SUM(R129:R135)</f>
        <v>1942.5</v>
      </c>
    </row>
    <row r="137" spans="1:18" ht="12.75" customHeight="1" x14ac:dyDescent="0.25">
      <c r="A137" s="64">
        <v>9</v>
      </c>
      <c r="B137" s="19" t="s">
        <v>144</v>
      </c>
      <c r="C137" s="64" t="s">
        <v>130</v>
      </c>
      <c r="D137" s="64">
        <v>4</v>
      </c>
      <c r="E137" s="94">
        <v>1500</v>
      </c>
      <c r="F137" s="95">
        <f t="shared" si="32"/>
        <v>6000</v>
      </c>
      <c r="G137" s="97"/>
      <c r="L137" s="100"/>
    </row>
    <row r="138" spans="1:18" ht="12.75" customHeight="1" x14ac:dyDescent="0.25">
      <c r="A138" s="64">
        <v>10</v>
      </c>
      <c r="B138" s="19" t="s">
        <v>144</v>
      </c>
      <c r="C138" s="64" t="s">
        <v>130</v>
      </c>
      <c r="D138" s="64">
        <v>4</v>
      </c>
      <c r="E138" s="94">
        <v>1500</v>
      </c>
      <c r="F138" s="95">
        <f t="shared" si="32"/>
        <v>6000</v>
      </c>
      <c r="G138" s="97"/>
      <c r="L138" s="100"/>
    </row>
    <row r="139" spans="1:18" ht="12.75" customHeight="1" x14ac:dyDescent="0.25">
      <c r="A139" s="64"/>
      <c r="B139" s="19"/>
      <c r="C139" s="64"/>
      <c r="D139" s="64"/>
      <c r="E139" s="95"/>
      <c r="F139" s="99">
        <f>SUM(F129:F138)</f>
        <v>26525.52</v>
      </c>
      <c r="G139" s="95"/>
    </row>
    <row r="140" spans="1:18" ht="12.75" customHeight="1" x14ac:dyDescent="0.25">
      <c r="A140" s="101"/>
      <c r="B140" s="19"/>
      <c r="C140" s="64"/>
      <c r="D140" s="64"/>
      <c r="E140" s="95"/>
      <c r="F140" s="102"/>
      <c r="G140" s="102"/>
    </row>
    <row r="141" spans="1:18" ht="12.75" customHeight="1" x14ac:dyDescent="0.25">
      <c r="A141" s="92" t="s">
        <v>150</v>
      </c>
      <c r="B141" s="92" t="s">
        <v>68</v>
      </c>
      <c r="C141" s="16"/>
      <c r="D141" s="90"/>
      <c r="E141" s="16"/>
      <c r="F141" s="16"/>
      <c r="G141" s="16"/>
      <c r="H141" s="92" t="s">
        <v>62</v>
      </c>
      <c r="I141" s="16"/>
      <c r="J141" s="90"/>
      <c r="K141" s="16"/>
      <c r="L141" s="16"/>
      <c r="M141" s="16"/>
      <c r="N141" s="92" t="s">
        <v>71</v>
      </c>
      <c r="O141" s="16"/>
      <c r="P141" s="90"/>
      <c r="Q141" s="16"/>
      <c r="R141" s="16"/>
    </row>
    <row r="142" spans="1:18" ht="12.75" customHeight="1" x14ac:dyDescent="0.25">
      <c r="A142" s="64">
        <v>1</v>
      </c>
      <c r="B142" s="19" t="s">
        <v>143</v>
      </c>
      <c r="C142" s="64" t="s">
        <v>130</v>
      </c>
      <c r="D142" s="64">
        <v>4</v>
      </c>
      <c r="E142" s="94">
        <v>45</v>
      </c>
      <c r="F142" s="95">
        <f t="shared" ref="F142:F151" si="36">E142*D142</f>
        <v>180</v>
      </c>
      <c r="G142" s="96">
        <v>1</v>
      </c>
      <c r="H142" s="19" t="s">
        <v>92</v>
      </c>
      <c r="I142" s="64" t="s">
        <v>93</v>
      </c>
      <c r="J142" s="64">
        <v>1</v>
      </c>
      <c r="K142" s="94">
        <f>450*1.5</f>
        <v>675</v>
      </c>
      <c r="L142" s="95">
        <f>K142*J142</f>
        <v>675</v>
      </c>
      <c r="M142" s="96">
        <v>1</v>
      </c>
      <c r="N142" s="19" t="s">
        <v>94</v>
      </c>
      <c r="O142" s="64" t="s">
        <v>95</v>
      </c>
      <c r="P142" s="64">
        <v>0.25</v>
      </c>
      <c r="Q142" s="94">
        <f>L149</f>
        <v>5850</v>
      </c>
      <c r="R142" s="95">
        <f>Q142*P142</f>
        <v>1462.5</v>
      </c>
    </row>
    <row r="143" spans="1:18" ht="12.75" customHeight="1" x14ac:dyDescent="0.25">
      <c r="A143" s="64">
        <v>2</v>
      </c>
      <c r="B143" s="19" t="s">
        <v>144</v>
      </c>
      <c r="C143" s="64" t="s">
        <v>130</v>
      </c>
      <c r="D143" s="64">
        <v>4</v>
      </c>
      <c r="E143" s="94">
        <v>65</v>
      </c>
      <c r="F143" s="95">
        <f t="shared" si="36"/>
        <v>260</v>
      </c>
      <c r="G143" s="96">
        <v>2</v>
      </c>
      <c r="H143" s="19" t="s">
        <v>97</v>
      </c>
      <c r="I143" s="64" t="s">
        <v>93</v>
      </c>
      <c r="J143" s="64">
        <v>1</v>
      </c>
      <c r="K143" s="94">
        <f t="shared" ref="K143:K145" si="37">450*1.5</f>
        <v>675</v>
      </c>
      <c r="L143" s="95">
        <f t="shared" ref="L143:L148" si="38">K143*J143</f>
        <v>675</v>
      </c>
      <c r="M143" s="96">
        <v>2</v>
      </c>
      <c r="N143" s="19" t="s">
        <v>98</v>
      </c>
      <c r="O143" s="64" t="s">
        <v>93</v>
      </c>
      <c r="P143" s="64">
        <v>4</v>
      </c>
      <c r="Q143" s="94">
        <v>120</v>
      </c>
      <c r="R143" s="95">
        <f>Q143*P143</f>
        <v>480</v>
      </c>
    </row>
    <row r="144" spans="1:18" ht="12.75" customHeight="1" x14ac:dyDescent="0.25">
      <c r="A144" s="64">
        <v>3</v>
      </c>
      <c r="B144" s="19" t="s">
        <v>144</v>
      </c>
      <c r="C144" s="64" t="s">
        <v>130</v>
      </c>
      <c r="D144" s="64">
        <v>4</v>
      </c>
      <c r="E144" s="94">
        <f>3.29*22</f>
        <v>72.38</v>
      </c>
      <c r="F144" s="95">
        <f t="shared" si="36"/>
        <v>289.52</v>
      </c>
      <c r="G144" s="96">
        <v>3</v>
      </c>
      <c r="H144" s="19" t="s">
        <v>100</v>
      </c>
      <c r="I144" s="64" t="s">
        <v>93</v>
      </c>
      <c r="J144" s="64">
        <v>1</v>
      </c>
      <c r="K144" s="94">
        <f>350*1.5</f>
        <v>525</v>
      </c>
      <c r="L144" s="95">
        <f t="shared" si="38"/>
        <v>525</v>
      </c>
      <c r="M144" s="96">
        <v>3</v>
      </c>
      <c r="N144" s="19" t="s">
        <v>101</v>
      </c>
      <c r="O144" s="64" t="s">
        <v>102</v>
      </c>
      <c r="P144" s="64"/>
      <c r="Q144" s="94">
        <v>450</v>
      </c>
      <c r="R144" s="95">
        <f>Q144*P144</f>
        <v>0</v>
      </c>
    </row>
    <row r="145" spans="1:18" ht="12.75" customHeight="1" x14ac:dyDescent="0.25">
      <c r="A145" s="64">
        <v>4</v>
      </c>
      <c r="B145" s="19" t="s">
        <v>144</v>
      </c>
      <c r="C145" s="64" t="s">
        <v>130</v>
      </c>
      <c r="D145" s="64">
        <v>4</v>
      </c>
      <c r="E145" s="94">
        <v>182</v>
      </c>
      <c r="F145" s="95">
        <f t="shared" si="36"/>
        <v>728</v>
      </c>
      <c r="G145" s="96">
        <v>4</v>
      </c>
      <c r="H145" s="19" t="s">
        <v>104</v>
      </c>
      <c r="I145" s="64" t="s">
        <v>93</v>
      </c>
      <c r="J145" s="64">
        <v>1</v>
      </c>
      <c r="K145" s="94">
        <f t="shared" si="37"/>
        <v>675</v>
      </c>
      <c r="L145" s="95">
        <f t="shared" si="38"/>
        <v>675</v>
      </c>
      <c r="M145" s="96">
        <v>4</v>
      </c>
      <c r="N145" s="19" t="s">
        <v>105</v>
      </c>
      <c r="O145" s="64" t="s">
        <v>102</v>
      </c>
      <c r="P145" s="64"/>
      <c r="Q145" s="94">
        <v>85</v>
      </c>
      <c r="R145" s="95">
        <f t="shared" ref="R145:R148" si="39">Q145*P145</f>
        <v>0</v>
      </c>
    </row>
    <row r="146" spans="1:18" ht="12.75" customHeight="1" x14ac:dyDescent="0.25">
      <c r="A146" s="64">
        <v>5</v>
      </c>
      <c r="B146" s="19" t="s">
        <v>144</v>
      </c>
      <c r="C146" s="64" t="s">
        <v>130</v>
      </c>
      <c r="D146" s="64">
        <v>4</v>
      </c>
      <c r="E146" s="94">
        <v>182</v>
      </c>
      <c r="F146" s="95">
        <f t="shared" si="36"/>
        <v>728</v>
      </c>
      <c r="G146" s="96">
        <v>5</v>
      </c>
      <c r="H146" s="19" t="s">
        <v>107</v>
      </c>
      <c r="I146" s="64" t="s">
        <v>93</v>
      </c>
      <c r="J146" s="64">
        <v>1</v>
      </c>
      <c r="K146" s="94">
        <f>350*1.5</f>
        <v>525</v>
      </c>
      <c r="L146" s="95">
        <f t="shared" si="38"/>
        <v>525</v>
      </c>
      <c r="M146" s="96">
        <v>5</v>
      </c>
      <c r="N146" s="19" t="s">
        <v>108</v>
      </c>
      <c r="O146" s="64" t="s">
        <v>93</v>
      </c>
      <c r="P146" s="64"/>
      <c r="Q146" s="94">
        <v>3500</v>
      </c>
      <c r="R146" s="95">
        <f t="shared" si="39"/>
        <v>0</v>
      </c>
    </row>
    <row r="147" spans="1:18" ht="12.75" customHeight="1" x14ac:dyDescent="0.25">
      <c r="A147" s="64">
        <v>6</v>
      </c>
      <c r="B147" s="19" t="s">
        <v>144</v>
      </c>
      <c r="C147" s="64" t="s">
        <v>130</v>
      </c>
      <c r="D147" s="64">
        <v>4</v>
      </c>
      <c r="E147" s="94">
        <v>85</v>
      </c>
      <c r="F147" s="95">
        <f t="shared" si="36"/>
        <v>340</v>
      </c>
      <c r="G147" s="96">
        <v>6</v>
      </c>
      <c r="H147" s="19" t="s">
        <v>110</v>
      </c>
      <c r="I147" s="64" t="s">
        <v>93</v>
      </c>
      <c r="J147" s="64">
        <v>1</v>
      </c>
      <c r="K147" s="94">
        <f>350*1.5</f>
        <v>525</v>
      </c>
      <c r="L147" s="95">
        <f t="shared" si="38"/>
        <v>525</v>
      </c>
      <c r="M147" s="96">
        <v>6</v>
      </c>
      <c r="N147" s="19" t="s">
        <v>111</v>
      </c>
      <c r="O147" s="64" t="s">
        <v>102</v>
      </c>
      <c r="P147" s="64"/>
      <c r="Q147" s="94">
        <v>150</v>
      </c>
      <c r="R147" s="95">
        <f t="shared" si="39"/>
        <v>0</v>
      </c>
    </row>
    <row r="148" spans="1:18" ht="12.75" customHeight="1" x14ac:dyDescent="0.25">
      <c r="A148" s="64">
        <v>7</v>
      </c>
      <c r="B148" s="19" t="s">
        <v>144</v>
      </c>
      <c r="C148" s="64" t="s">
        <v>130</v>
      </c>
      <c r="D148" s="64">
        <v>4</v>
      </c>
      <c r="E148" s="94">
        <v>1500</v>
      </c>
      <c r="F148" s="95">
        <f t="shared" si="36"/>
        <v>6000</v>
      </c>
      <c r="G148" s="96">
        <v>7</v>
      </c>
      <c r="H148" s="19" t="s">
        <v>115</v>
      </c>
      <c r="I148" s="64" t="s">
        <v>93</v>
      </c>
      <c r="J148" s="64">
        <f>SUM(J142:J147)</f>
        <v>6</v>
      </c>
      <c r="K148" s="94">
        <f>250*1.5</f>
        <v>375</v>
      </c>
      <c r="L148" s="95">
        <f t="shared" si="38"/>
        <v>2250</v>
      </c>
      <c r="M148" s="96">
        <v>7</v>
      </c>
      <c r="N148" s="19" t="s">
        <v>136</v>
      </c>
      <c r="O148" s="64" t="s">
        <v>114</v>
      </c>
      <c r="P148" s="64"/>
      <c r="Q148" s="94">
        <v>500</v>
      </c>
      <c r="R148" s="95">
        <f t="shared" si="39"/>
        <v>0</v>
      </c>
    </row>
    <row r="149" spans="1:18" ht="12.75" customHeight="1" x14ac:dyDescent="0.25">
      <c r="A149" s="64">
        <v>8</v>
      </c>
      <c r="B149" s="19" t="s">
        <v>144</v>
      </c>
      <c r="C149" s="64" t="s">
        <v>130</v>
      </c>
      <c r="D149" s="64">
        <v>4</v>
      </c>
      <c r="E149" s="94">
        <v>1500</v>
      </c>
      <c r="F149" s="95">
        <f t="shared" si="36"/>
        <v>6000</v>
      </c>
      <c r="G149" s="97"/>
      <c r="L149" s="98">
        <f>SUM(L142:L148)</f>
        <v>5850</v>
      </c>
      <c r="R149" s="99">
        <f>SUM(R142:R148)</f>
        <v>1942.5</v>
      </c>
    </row>
    <row r="150" spans="1:18" ht="12.75" customHeight="1" x14ac:dyDescent="0.25">
      <c r="A150" s="64">
        <v>9</v>
      </c>
      <c r="B150" s="19" t="s">
        <v>144</v>
      </c>
      <c r="C150" s="64" t="s">
        <v>130</v>
      </c>
      <c r="D150" s="64">
        <v>4</v>
      </c>
      <c r="E150" s="94">
        <v>1500</v>
      </c>
      <c r="F150" s="95">
        <f t="shared" si="36"/>
        <v>6000</v>
      </c>
      <c r="G150" s="97"/>
      <c r="L150" s="100"/>
    </row>
    <row r="151" spans="1:18" ht="12.75" customHeight="1" x14ac:dyDescent="0.25">
      <c r="A151" s="64">
        <v>10</v>
      </c>
      <c r="B151" s="19" t="s">
        <v>144</v>
      </c>
      <c r="C151" s="64" t="s">
        <v>130</v>
      </c>
      <c r="D151" s="64">
        <v>4</v>
      </c>
      <c r="E151" s="94">
        <v>1500</v>
      </c>
      <c r="F151" s="95">
        <f t="shared" si="36"/>
        <v>6000</v>
      </c>
      <c r="G151" s="97"/>
      <c r="L151" s="100"/>
    </row>
    <row r="152" spans="1:18" ht="12.75" customHeight="1" x14ac:dyDescent="0.25">
      <c r="A152" s="64"/>
      <c r="B152" s="19"/>
      <c r="C152" s="64"/>
      <c r="D152" s="64"/>
      <c r="E152" s="95"/>
      <c r="F152" s="99">
        <f>SUM(F142:F151)</f>
        <v>26525.52</v>
      </c>
      <c r="G152" s="95"/>
    </row>
    <row r="153" spans="1:18" ht="12.75" customHeight="1" x14ac:dyDescent="0.25">
      <c r="A153" s="101"/>
      <c r="B153" s="19"/>
      <c r="C153" s="64"/>
      <c r="D153" s="64"/>
      <c r="E153" s="95"/>
      <c r="F153" s="102"/>
      <c r="G153" s="102"/>
    </row>
  </sheetData>
  <mergeCells count="4">
    <mergeCell ref="B3:F3"/>
    <mergeCell ref="B4:F4"/>
    <mergeCell ref="B10:P11"/>
    <mergeCell ref="A13:R13"/>
  </mergeCells>
  <printOptions horizontalCentered="1"/>
  <pageMargins left="0.23622047244094491" right="3.937007874015748E-2" top="0.23622047244094491" bottom="0.78740157480314965" header="3.4251968503937009" footer="0.39370078740157483"/>
  <pageSetup scale="65" orientation="landscape" useFirstPageNumber="1" horizontalDpi="300" verticalDpi="300"/>
  <headerFooter>
    <oddHeader>&amp;C&amp;G</oddHeader>
    <oddFooter>&amp;LWEB:www.quvana.com.mx &amp;CCorreo:
ingenieria@quvana.com.mx &amp;R&amp;G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6</vt:i4>
      </vt:variant>
    </vt:vector>
  </HeadingPairs>
  <TitlesOfParts>
    <vt:vector size="9" baseType="lpstr">
      <vt:lpstr>COTIZACION</vt:lpstr>
      <vt:lpstr>PRESP. INT.</vt:lpstr>
      <vt:lpstr>ANALISIS PRECIOS</vt:lpstr>
      <vt:lpstr>'ANALISIS PRECIOS'!Área_de_impresión</vt:lpstr>
      <vt:lpstr>COTIZACION!Área_de_impresión</vt:lpstr>
      <vt:lpstr>'PRESP. INT.'!Área_de_impresión</vt:lpstr>
      <vt:lpstr>'ANALISIS PRECIOS'!Títulos_a_imprimir</vt:lpstr>
      <vt:lpstr>COTIZACION!Títulos_a_imprimir</vt:lpstr>
      <vt:lpstr>'PRESP. INT.'!Títulos_a_imprimir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cp:lastPrinted>2025-03-14T19:11:26Z</cp:lastPrinted>
  <dcterms:created xsi:type="dcterms:W3CDTF">2014-03-13T17:23:16Z</dcterms:created>
  <dcterms:modified xsi:type="dcterms:W3CDTF">2025-03-18T21:50:19Z</dcterms:modified>
</cp:coreProperties>
</file>